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5240" windowHeight="6945" tabRatio="804" activeTab="0"/>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'Bilance_PZA'!$A$1:$H$190</definedName>
  </definedNames>
  <calcPr fullCalcOnLoad="1"/>
</workbook>
</file>

<file path=xl/sharedStrings.xml><?xml version="1.0" encoding="utf-8"?>
<sst xmlns="http://schemas.openxmlformats.org/spreadsheetml/2006/main" count="553" uniqueCount="352">
  <si>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</si>
  <si>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</si>
  <si>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</si>
  <si>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</si>
  <si>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</si>
  <si>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</si>
  <si>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</si>
  <si>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</si>
  <si>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</si>
  <si>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</si>
  <si>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</si>
  <si>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</si>
  <si>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</si>
  <si>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</si>
  <si>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</si>
  <si>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</si>
  <si>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</si>
  <si>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</si>
  <si>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</si>
  <si>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</si>
  <si>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</si>
  <si>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</si>
  <si>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</si>
  <si>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</si>
  <si>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</si>
  <si>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</si>
  <si>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</si>
  <si>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</si>
  <si>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</si>
  <si>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</si>
  <si>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</si>
  <si>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</si>
  <si>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</si>
  <si>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</si>
  <si>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</si>
  <si>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</si>
  <si>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</si>
  <si>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</si>
  <si>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</si>
  <si>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</si>
  <si>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</si>
  <si>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</si>
  <si>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</si>
  <si>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</si>
  <si>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</si>
  <si>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</si>
  <si>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</si>
  <si>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</si>
  <si>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</si>
  <si>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</si>
  <si>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</si>
  <si>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</si>
  <si>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</si>
  <si>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</si>
  <si>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</si>
  <si>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</si>
  <si>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</si>
  <si>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</si>
  <si>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</si>
  <si>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</si>
  <si>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</si>
  <si>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</si>
  <si>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</si>
  <si>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</si>
  <si>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</si>
  <si>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</si>
  <si>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</si>
  <si>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</si>
  <si>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</si>
  <si>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</si>
  <si>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</si>
  <si>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</si>
  <si>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</si>
  <si>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</si>
  <si>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</si>
  <si>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</si>
  <si>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</si>
  <si>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</si>
  <si>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</si>
  <si>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</si>
  <si>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</si>
  <si>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</si>
  <si>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</si>
  <si>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</si>
  <si>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</si>
  <si>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</si>
  <si>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</si>
  <si>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</si>
  <si>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</si>
  <si>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</si>
  <si>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</si>
  <si>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</si>
  <si>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</si>
  <si>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</si>
  <si>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</si>
  <si>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</si>
  <si>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</si>
  <si>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</si>
  <si>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</si>
  <si>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</si>
  <si>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</si>
  <si>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</si>
  <si>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</si>
  <si>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</si>
  <si>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</si>
  <si>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</si>
  <si>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</si>
  <si>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</si>
  <si>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</si>
  <si>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</si>
  <si>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</si>
  <si>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</si>
  <si>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</si>
  <si>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</si>
  <si>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</si>
  <si>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</si>
  <si>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</si>
  <si>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</si>
  <si>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</si>
  <si>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</si>
  <si>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</si>
  <si>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</si>
  <si>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</si>
  <si>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</si>
  <si>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</si>
  <si>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</si>
  <si>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</si>
  <si>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</si>
  <si>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</si>
  <si>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</si>
  <si>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</si>
  <si>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</si>
  <si>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</si>
  <si>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</si>
  <si>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</si>
  <si>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</si>
  <si>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</si>
  <si>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</si>
  <si>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</si>
  <si>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</si>
  <si>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</si>
  <si>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</si>
  <si>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</si>
  <si>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</si>
  <si>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</si>
  <si>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</si>
  <si>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</si>
  <si>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</si>
  <si>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</si>
  <si>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</si>
  <si>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</si>
  <si>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</si>
  <si>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</si>
  <si>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</si>
  <si>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</si>
  <si>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</si>
  <si>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</si>
  <si>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</si>
  <si>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</si>
  <si>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</si>
  <si>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</si>
  <si>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</si>
  <si>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</si>
  <si>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</si>
  <si>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</si>
  <si>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</si>
  <si>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</si>
  <si>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</si>
  <si>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</si>
  <si>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</si>
  <si>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</si>
  <si>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</si>
  <si>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</si>
  <si>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</si>
  <si>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</si>
  <si>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</si>
  <si>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</si>
  <si>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</si>
  <si>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</si>
  <si>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</si>
  <si>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</si>
  <si>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</si>
  <si>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</si>
  <si>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</si>
  <si>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</si>
  <si>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</si>
  <si>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</si>
  <si>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</si>
  <si>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</si>
  <si>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</si>
  <si>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</si>
  <si>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</si>
  <si>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</si>
  <si>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</si>
  <si>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</si>
  <si>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</si>
  <si>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</si>
  <si>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</si>
  <si>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</si>
  <si>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</si>
  <si>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</si>
  <si>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</si>
  <si>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</si>
  <si>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</si>
  <si>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</si>
  <si>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</si>
  <si>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</si>
  <si>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</si>
  <si>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</si>
  <si>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</si>
  <si>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</si>
  <si>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pārējās ārējās izmaksas (detalizēti)</t>
  </si>
  <si>
    <t>8.1</t>
  </si>
  <si>
    <t>8.2</t>
  </si>
  <si>
    <t>.....( atšifrējums 2)</t>
  </si>
  <si>
    <t>9.1</t>
  </si>
  <si>
    <t>9.2</t>
  </si>
  <si>
    <t>Bilance</t>
  </si>
  <si>
    <t>Izdevumi, kas nav iekļauti izmaksu sastavā</t>
  </si>
  <si>
    <t>3.1.1</t>
  </si>
  <si>
    <t>3.1.2</t>
  </si>
  <si>
    <t>3.1.3</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</si>
  <si>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</si>
  <si>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</si>
  <si>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</si>
  <si>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</si>
  <si>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</si>
  <si>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</si>
  <si>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</si>
  <si>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</si>
  <si>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</si>
  <si>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</si>
  <si>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</si>
  <si>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</si>
  <si>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</si>
  <si>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</si>
  <si>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</si>
  <si>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</si>
  <si>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</si>
  <si>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</si>
  <si>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</si>
  <si>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</si>
  <si>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</si>
  <si>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</si>
  <si>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</si>
  <si>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</si>
  <si>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</si>
  <si>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</si>
  <si>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</si>
  <si>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</si>
  <si>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</si>
  <si>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</si>
  <si>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</si>
  <si>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</si>
  <si>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</si>
  <si>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</si>
  <si>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</si>
  <si>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</si>
  <si>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</si>
  <si>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</si>
  <si>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</si>
  <si>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</si>
  <si>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</si>
  <si>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</si>
  <si>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3.3.</t>
  </si>
  <si>
    <t>Pašu līdzekļi</t>
  </si>
  <si>
    <t>Atliktā nodokļa saistības</t>
  </si>
  <si>
    <t>Valsts SIA Autotransporta direkcija</t>
  </si>
  <si>
    <t>Ieņēmumi (Dotācija Autotransporta direkcijai sabiedriskā transporta pakalpojumu organizēšanai)</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</si>
  <si>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</si>
  <si>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</si>
  <si>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</si>
  <si>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</si>
  <si>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</si>
  <si>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</si>
  <si>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</si>
  <si>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</si>
  <si>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</si>
  <si>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</si>
  <si>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</si>
  <si>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Juridiskās daļas vadītāja</t>
  </si>
  <si>
    <t>Vizma Ļeonova</t>
  </si>
  <si>
    <t>Amats</t>
  </si>
  <si>
    <t>Oskars Baranovskis</t>
  </si>
  <si>
    <t>Digitālā tahogrāfa sistēmas eksperts</t>
  </si>
  <si>
    <t>Sanita Mince</t>
  </si>
  <si>
    <t>1.10.</t>
  </si>
  <si>
    <t>Taksometru un viego auto reģistrācija</t>
  </si>
  <si>
    <t>2.4.</t>
  </si>
  <si>
    <t>Sabiedriskā transporta pakalpojumu pasūtījumu līgumu izpildē iesaistīto autobusu pārbaudes, noformējot pasažieru pārvadājumu kontroles aktu</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</si>
  <si>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</si>
  <si>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</si>
  <si>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</si>
  <si>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Informācijas sistēma automatizētā formā no informācijas sistēmas STIFSS datiem veidos pieturvietu plāksnīšu grafisko attēlu, ņemot vērā dažādus kritērijus atkarībā no konkrētās plāksnīte informācijas apjoma. Automatizēti izveidotās pieturvietu plāksnītes tiks attēlotas Direkcijas e-pakalpojumos. Projekta mērķis ir visas Latvijas pieturvietas, kur apstājas reģionālie autobusi, aprīkot ar viena standarta un dizaina pieturvietu kustības saraksta plāksnītēm.</t>
  </si>
  <si>
    <t>euro</t>
  </si>
  <si>
    <t>Izsniegto pasažieru un kravas pašpārvadājumu sertifikātu skaits</t>
  </si>
  <si>
    <r>
      <t xml:space="preserve">Periods </t>
    </r>
    <r>
      <rPr>
        <b/>
        <sz val="12"/>
        <color indexed="8"/>
        <rFont val="Calibri"/>
        <family val="2"/>
      </rPr>
      <t xml:space="preserve">2019. gada 1. ceturksnis </t>
    </r>
  </si>
  <si>
    <t>2019.gads 01.01.-31.03.</t>
  </si>
  <si>
    <t>Ieņēmumi (līgumsodi)</t>
  </si>
  <si>
    <t>4.3</t>
  </si>
  <si>
    <t>Ieņēmumi no MAMBA projekta</t>
  </si>
  <si>
    <t>Kristiāns Godiņš</t>
  </si>
  <si>
    <t>Valdes priekšsēdētājs</t>
  </si>
  <si>
    <t>Londona (Lielbritānija)</t>
  </si>
  <si>
    <t>Ilze Brice</t>
  </si>
  <si>
    <t>Sabiedriskā transporta plānošanas, analīzes un kontroles daļas vadītāja</t>
  </si>
  <si>
    <t>Uldis Rozenbergs</t>
  </si>
  <si>
    <t>IT tehnoloģijas un saimnieciskā nodrošinājuma daļas vadītājs</t>
  </si>
  <si>
    <t>Brisele (Beļģija)</t>
  </si>
  <si>
    <t>Parīze (Francija)</t>
  </si>
  <si>
    <t>Baiba Holma</t>
  </si>
  <si>
    <t>IT projektu un saimnieciskā nodrošinājuma procesu koordinatore</t>
  </si>
  <si>
    <t>Amsterdama (Nīderlande)</t>
  </si>
  <si>
    <t>Viktors Kalnačs</t>
  </si>
  <si>
    <t>Vadošais programmētājs</t>
  </si>
  <si>
    <t>Māris Roznieks</t>
  </si>
  <si>
    <t>Datorsistēmu un datortīklu administrators</t>
  </si>
  <si>
    <t>Tallina (Igaunija)</t>
  </si>
  <si>
    <t>Valters Priede</t>
  </si>
  <si>
    <t>Saimniecības pārzinis</t>
  </si>
  <si>
    <t>Vejle (Dānija)</t>
  </si>
  <si>
    <t>Galvenā juriste</t>
  </si>
  <si>
    <t>Aiga Petkēvica</t>
  </si>
  <si>
    <t>Projekta vadītāja</t>
  </si>
  <si>
    <t>Hāga (Nīderlande)</t>
  </si>
  <si>
    <t>Lolita Zajančkovska</t>
  </si>
  <si>
    <t>Starptautisko autopārvadājumu atļauju eksperts</t>
  </si>
  <si>
    <t>2019. gada 1. ceturksnis</t>
  </si>
  <si>
    <t>vienreizējās starptautisko autopārvadājumu atļaujas</t>
  </si>
  <si>
    <t>atļaujas maršrutiem pasažieru regulārajiem starptautiskajiem pārvadājumiem ar autobusiem</t>
  </si>
  <si>
    <t>atļauju kopijas, pārreģ.,dublikāti maršrutiem pasažieru regulārajiem starptautiskajiem pārvadājumiem ar autobusiem</t>
  </si>
  <si>
    <t>iesniegumu izskatīšana ES un ne ES teritorijā pasažieru regulārajiem starptautiskajiem pārvadājumiem ar autobusiem</t>
  </si>
  <si>
    <t>1.11.</t>
  </si>
  <si>
    <t>1.12.</t>
  </si>
  <si>
    <t>1.13.</t>
  </si>
  <si>
    <t>1.14.</t>
  </si>
  <si>
    <t>Interbus un EK formulārās grāmatiņas</t>
  </si>
  <si>
    <t>Eiropas kopienas atļauju, Eiropas kopienas atļauju kopiju, licenču, licenču kartītes, autovadītāju atestātu, pašpārvadājumu sertifikātu izsniegšana, taksom. un vieglo auto reģistr., EK un Interbus formul.grāmatiņas</t>
  </si>
  <si>
    <t>Sabiedriskā transporta pieturvietu maršrutu sarakstu plāksnīšu automātiskā saraksta ģenerēšanas programmas izstrāde, pieturvietu plākšņu vienota dizaina izstrāde, pieturvietu plākšņu izgatavošana un uzstādīšana. (Specifikācija, programmatūras izstrāde)</t>
  </si>
  <si>
    <t>01.03.2019.</t>
  </si>
  <si>
    <t>2019.g. plāns (uz gadu)</t>
  </si>
  <si>
    <t>2019.g. plāns (uz pārskata periodu)</t>
  </si>
  <si>
    <t>2019.g. izpilde (pārskata periodā)</t>
  </si>
  <si>
    <t>10.2016.</t>
  </si>
  <si>
    <t>06.2019.</t>
  </si>
  <si>
    <r>
      <t xml:space="preserve">Izsniegto  ETMK </t>
    </r>
    <r>
      <rPr>
        <sz val="11"/>
        <color indexed="8"/>
        <rFont val="Calibri"/>
        <family val="2"/>
      </rPr>
      <t> </t>
    </r>
    <r>
      <rPr>
        <sz val="11"/>
        <color theme="1"/>
        <rFont val="Calibri"/>
        <family val="2"/>
      </rPr>
      <t>īstermiņa atļauju skaitu I cet. ir ietekmējuši šādi galvenie  faktori:  1) pārvadātāji īstermiņa ETMK atļauju ar RUS  kvotu izvēlas izmantot vēlāk gada laikā, jo kravu apjomu ir ietekmējis embargo pagarinājums un  pagaidām   ir pietiekams Krievijas universālo atļauju  skaits, par ko KK vienojās 2018.g. novembra beigās, bet plānošana notika 2018.g. oktobrī  un 2) Brexit atlikšana                                                  </t>
    </r>
  </si>
  <si>
    <t>Pieci viena pārvadātāja iesniegumi ES  maršruta atļaujas pārreģistrācijai uz jaunu termiņu bija plānoti 2019.g. janvārī, bet pārvadātājs tos iesniedza 2018.g. decembra nogalē, un attiecīgi arī maršruta atļauju un to kopiju izsniegšana ir veikta š.g. I cet. nevis II cet.,kā bija plānots par ko liecina izpilde pozīcijā 1.4. un 1.5.</t>
  </si>
  <si>
    <r>
      <t xml:space="preserve">Izsniegto autovadītāju atestātu skaita pieaugums autovadītājiem no valstīm ārpus Eiropas Savienības joprojām norāda uz autovadītāju trūkumu vietējā tirgū. </t>
    </r>
    <r>
      <rPr>
        <sz val="11"/>
        <color theme="1"/>
        <rFont val="Calibri"/>
        <family val="2"/>
      </rPr>
      <t>Kā arī sākot ar 2019. gada I ceturksni atbilstoši Pilsonības un migrāciju lietu pārvaldes skaidrojumam autovadītāju atestāti tiek izsniegti arī Latvijas nepilsoņiem, kas I ceturksnī izsniegto atestātu skaitu dubultoja.</t>
    </r>
  </si>
  <si>
    <r>
      <t>Sakarā ar jauna regulējuma ieviešanu 2018. gadā tika uzsākta Taksometru un vieglo automobiļu vadītāju reģistrācija. Pakalpojuma saņēmēju skait</t>
    </r>
    <r>
      <rPr>
        <sz val="11"/>
        <color indexed="8"/>
        <rFont val="Calibri"/>
        <family val="2"/>
      </rPr>
      <t>s tika prognozēts atbilstoši pieejamajai informācijai. Taksometru vadītāju reģistrācijas aktivitātes saglabāšanās</t>
    </r>
    <r>
      <rPr>
        <sz val="11"/>
        <color indexed="8"/>
        <rFont val="Calibri"/>
        <family val="2"/>
      </rPr>
      <t xml:space="preserve"> </t>
    </r>
    <r>
      <rPr>
        <sz val="11"/>
        <color indexed="8"/>
        <rFont val="Calibri"/>
        <family val="2"/>
      </rPr>
      <t>norāda uz to ka par taksometru vadītājiem tiek piesaistīti arvien jauni autovadītāji, kas norāda uz to, ka daudziem šī ir tikai pagaidu profesija.</t>
    </r>
  </si>
  <si>
    <r>
      <t> </t>
    </r>
    <r>
      <rPr>
        <sz val="11"/>
        <color indexed="8"/>
        <rFont val="Calibri"/>
        <family val="2"/>
      </rPr>
      <t>Ņemot vērā, ka Latvijā slēpošanas sezonā sniegs faktiski nebija, I cet. bija paaugstināta tūrisma aktivitāte uz slēpošanas kūrortiem ārvalstīs, izmantojot neregulāros pasažieru pārvadājumus, kuriem nepieciešams kontroles dokuments -braucienu formulārs</t>
    </r>
  </si>
  <si>
    <t>Ņemot vērā neplānotās pārbaudes,  kas saistītas ar Rīgas  pilsētas nozīmes transportlīdzekļos personu ar invaliditāti pārvadāšanu, šī gada pirmajā ceturksnī par 33% ir palielinājies autobusa pārbaužu skaits.</t>
  </si>
  <si>
    <t>Iemesls  izsniegto atļauju un to kopiju skaita palielinājumam ir jaunu uzņēmumu ienākšana regulāro starptautisko pasažieru pārvadājumu  tirgū, kā arī ir bijuši gadījumi, kad  uzņēmums nomaina adresi, un tas izsauc nepieciešamību mainīt maršrutu atļauju un arī visas izsniegtās kopijas.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</si>
</sst>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 numFmtId="197" formatCode="#0.00"/>
  </numFmts>
  <fonts count="93">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10"/>
      <color indexed="8"/>
      <name val="Times New Roman"/>
      <family val="1"/>
    </font>
    <font>
      <sz val="10"/>
      <color indexed="10"/>
      <name val="Calibri"/>
      <family val="2"/>
    </font>
    <font>
      <b/>
      <sz val="10"/>
      <color indexed="10"/>
      <name val="Calibri"/>
      <family val="2"/>
    </font>
    <font>
      <i/>
      <sz val="12"/>
      <color indexed="10"/>
      <name val="Calibri"/>
      <family val="2"/>
    </font>
    <font>
      <sz val="11"/>
      <color indexed="8"/>
      <name val="Times New Roman"/>
      <family val="1"/>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10"/>
      <color rgb="FFFF0000"/>
      <name val="Calibri"/>
      <family val="2"/>
    </font>
    <font>
      <b/>
      <sz val="10"/>
      <color rgb="FFFF0000"/>
      <name val="Calibri"/>
      <family val="2"/>
    </font>
    <font>
      <i/>
      <sz val="12"/>
      <color rgb="FFFF0000"/>
      <name val="Calibri"/>
      <family val="2"/>
    </font>
    <font>
      <sz val="11"/>
      <color theme="1"/>
      <name val="Times New Roman"/>
      <family val="1"/>
    </font>
    <font>
      <sz val="8"/>
      <color theme="1"/>
      <name val="Calibri"/>
      <family val="2"/>
    </font>
    <font>
      <sz val="8"/>
      <color theme="1"/>
      <name val="Times New Roman"/>
      <family val="1"/>
    </font>
    <font>
      <sz val="8"/>
      <color rgb="FF000000"/>
      <name val="Times New Roman"/>
      <family val="1"/>
    </font>
    <font>
      <sz val="11"/>
      <color rgb="FF000000"/>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hair"/>
      <top style="hair"/>
      <bottom style="hair"/>
    </border>
    <border>
      <left style="thin"/>
      <right style="hair"/>
      <top>
        <color indexed="63"/>
      </top>
      <bottom style="hair"/>
    </border>
    <border>
      <left style="hair"/>
      <right style="thin"/>
      <top>
        <color indexed="63"/>
      </top>
      <bottom style="hair"/>
    </border>
    <border>
      <left style="hair"/>
      <right>
        <color indexed="63"/>
      </right>
      <top style="hair"/>
      <bottom>
        <color indexed="63"/>
      </bottom>
    </border>
    <border>
      <left style="thin"/>
      <right/>
      <top style="thin"/>
      <bottom style="thin"/>
    </border>
    <border>
      <left/>
      <right style="thin"/>
      <top style="thin"/>
      <bottom style="thin"/>
    </border>
    <border>
      <left style="thin"/>
      <right style="thin"/>
      <top style="thin"/>
      <bottom/>
    </border>
    <border>
      <left style="thin"/>
      <right style="hair"/>
      <top style="hair"/>
      <bottom>
        <color indexed="63"/>
      </bottom>
    </border>
    <border>
      <left style="hair"/>
      <right style="thin"/>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style="thin"/>
      <bottom style="thin"/>
    </border>
    <border>
      <left style="medium"/>
      <right style="thin"/>
      <top>
        <color indexed="63"/>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medium"/>
      <top style="thin"/>
      <bottom style="medium"/>
    </border>
    <border>
      <left style="thin"/>
      <right style="medium"/>
      <top/>
      <bottom style="thin"/>
    </border>
    <border>
      <left style="thin"/>
      <right style="medium"/>
      <top style="thin"/>
      <bottom style="medium"/>
    </border>
    <border>
      <left style="thin"/>
      <right/>
      <top>
        <color indexed="63"/>
      </top>
      <bottom style="thin"/>
    </border>
    <border>
      <left style="thin"/>
      <right style="medium"/>
      <top style="medium"/>
      <bottom style="medium"/>
    </border>
    <border>
      <left>
        <color indexed="63"/>
      </left>
      <right>
        <color indexed="63"/>
      </right>
      <top style="hair"/>
      <bottom style="thin">
        <color theme="1"/>
      </bottom>
    </border>
    <border>
      <left style="thin"/>
      <right>
        <color indexed="63"/>
      </right>
      <top style="thin">
        <color theme="1"/>
      </top>
      <bottom style="thick"/>
    </border>
    <border>
      <left style="medium"/>
      <right style="medium"/>
      <top style="thin">
        <color theme="1"/>
      </top>
      <bottom style="thin">
        <color theme="1"/>
      </botto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7" fillId="23" borderId="0" applyNumberFormat="0" applyBorder="0" applyAlignment="0" applyProtection="0"/>
    <xf numFmtId="0" fontId="23" fillId="24" borderId="0" applyNumberFormat="0" applyBorder="0" applyAlignment="0" applyProtection="0"/>
    <xf numFmtId="0" fontId="67" fillId="25" borderId="0" applyNumberFormat="0" applyBorder="0" applyAlignment="0" applyProtection="0"/>
    <xf numFmtId="0" fontId="23" fillId="15" borderId="0" applyNumberFormat="0" applyBorder="0" applyAlignment="0" applyProtection="0"/>
    <xf numFmtId="0" fontId="67" fillId="16" borderId="0" applyNumberFormat="0" applyBorder="0" applyAlignment="0" applyProtection="0"/>
    <xf numFmtId="0" fontId="23" fillId="16" borderId="0" applyNumberFormat="0" applyBorder="0" applyAlignment="0" applyProtection="0"/>
    <xf numFmtId="0" fontId="67" fillId="26" borderId="0" applyNumberFormat="0" applyBorder="0" applyAlignment="0" applyProtection="0"/>
    <xf numFmtId="0" fontId="23" fillId="26" borderId="0" applyNumberFormat="0" applyBorder="0" applyAlignment="0" applyProtection="0"/>
    <xf numFmtId="0" fontId="67" fillId="27" borderId="0" applyNumberFormat="0" applyBorder="0" applyAlignment="0" applyProtection="0"/>
    <xf numFmtId="0" fontId="23" fillId="28" borderId="0" applyNumberFormat="0" applyBorder="0" applyAlignment="0" applyProtection="0"/>
    <xf numFmtId="0" fontId="67"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7" fillId="30" borderId="0" applyNumberFormat="0" applyBorder="0" applyAlignment="0" applyProtection="0"/>
    <xf numFmtId="0" fontId="23" fillId="31" borderId="0" applyNumberFormat="0" applyBorder="0" applyAlignment="0" applyProtection="0"/>
    <xf numFmtId="0" fontId="67" fillId="32" borderId="0" applyNumberFormat="0" applyBorder="0" applyAlignment="0" applyProtection="0"/>
    <xf numFmtId="0" fontId="23" fillId="33" borderId="0" applyNumberFormat="0" applyBorder="0" applyAlignment="0" applyProtection="0"/>
    <xf numFmtId="0" fontId="67" fillId="34" borderId="0" applyNumberFormat="0" applyBorder="0" applyAlignment="0" applyProtection="0"/>
    <xf numFmtId="0" fontId="23" fillId="35" borderId="0" applyNumberFormat="0" applyBorder="0" applyAlignment="0" applyProtection="0"/>
    <xf numFmtId="0" fontId="67" fillId="36" borderId="0" applyNumberFormat="0" applyBorder="0" applyAlignment="0" applyProtection="0"/>
    <xf numFmtId="0" fontId="23" fillId="26" borderId="0" applyNumberFormat="0" applyBorder="0" applyAlignment="0" applyProtection="0"/>
    <xf numFmtId="0" fontId="67" fillId="37" borderId="0" applyNumberFormat="0" applyBorder="0" applyAlignment="0" applyProtection="0"/>
    <xf numFmtId="0" fontId="23" fillId="28" borderId="0" applyNumberFormat="0" applyBorder="0" applyAlignment="0" applyProtection="0"/>
    <xf numFmtId="0" fontId="67"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68" fillId="40" borderId="0" applyNumberFormat="0" applyBorder="0" applyAlignment="0" applyProtection="0"/>
    <xf numFmtId="0" fontId="15" fillId="3" borderId="0" applyNumberFormat="0" applyBorder="0" applyAlignment="0" applyProtection="0"/>
    <xf numFmtId="0" fontId="69" fillId="41" borderId="1" applyNumberFormat="0" applyAlignment="0" applyProtection="0"/>
    <xf numFmtId="0" fontId="8" fillId="21" borderId="2" applyNumberFormat="0" applyAlignment="0" applyProtection="0"/>
    <xf numFmtId="0" fontId="70"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80" fontId="2" fillId="0" borderId="0" applyFont="0" applyFill="0" applyBorder="0" applyAlignment="0" applyProtection="0"/>
    <xf numFmtId="184" fontId="32" fillId="21" borderId="5" applyAlignment="0" applyProtection="0"/>
    <xf numFmtId="181" fontId="2" fillId="0" borderId="0" applyFont="0" applyFill="0" applyBorder="0" applyAlignment="0" applyProtection="0"/>
    <xf numFmtId="181" fontId="2"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182" fontId="2" fillId="0" borderId="0" applyFont="0" applyFill="0" applyBorder="0" applyAlignment="0" applyProtection="0"/>
    <xf numFmtId="0" fontId="25" fillId="0" borderId="0" applyNumberFormat="0" applyFill="0" applyBorder="0" applyAlignment="0" applyProtection="0"/>
    <xf numFmtId="0" fontId="72" fillId="44" borderId="0" applyNumberFormat="0" applyBorder="0" applyAlignment="0" applyProtection="0"/>
    <xf numFmtId="0" fontId="9" fillId="4" borderId="0" applyNumberFormat="0" applyBorder="0" applyAlignment="0" applyProtection="0"/>
    <xf numFmtId="0" fontId="73" fillId="0" borderId="6" applyNumberFormat="0" applyFill="0" applyAlignment="0" applyProtection="0"/>
    <xf numFmtId="0" fontId="12" fillId="0" borderId="7" applyNumberFormat="0" applyFill="0" applyAlignment="0" applyProtection="0"/>
    <xf numFmtId="0" fontId="74" fillId="0" borderId="8" applyNumberFormat="0" applyFill="0" applyAlignment="0" applyProtection="0"/>
    <xf numFmtId="0" fontId="13" fillId="0" borderId="9" applyNumberFormat="0" applyFill="0" applyAlignment="0" applyProtection="0"/>
    <xf numFmtId="0" fontId="75" fillId="0" borderId="10" applyNumberFormat="0" applyFill="0" applyAlignment="0" applyProtection="0"/>
    <xf numFmtId="0" fontId="14" fillId="0" borderId="11" applyNumberFormat="0" applyFill="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6" fillId="45" borderId="1" applyNumberFormat="0" applyAlignment="0" applyProtection="0"/>
    <xf numFmtId="0" fontId="16" fillId="9" borderId="2" applyNumberFormat="0" applyAlignment="0" applyProtection="0"/>
    <xf numFmtId="0" fontId="77" fillId="0" borderId="12" applyNumberFormat="0" applyFill="0" applyAlignment="0" applyProtection="0"/>
    <xf numFmtId="0" fontId="18" fillId="0" borderId="13" applyNumberFormat="0" applyFill="0" applyAlignment="0" applyProtection="0"/>
    <xf numFmtId="0" fontId="78"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79"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3" fillId="0" borderId="0">
      <alignment/>
      <protection/>
    </xf>
    <xf numFmtId="49" fontId="2" fillId="0" borderId="0" applyFont="0" applyFill="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1" fillId="0" borderId="18" applyNumberFormat="0" applyFill="0" applyAlignment="0" applyProtection="0"/>
    <xf numFmtId="0" fontId="22" fillId="0" borderId="19" applyNumberFormat="0" applyFill="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362">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81" applyFont="1">
      <alignment/>
      <protection/>
    </xf>
    <xf numFmtId="0" fontId="48" fillId="0" borderId="0" xfId="181"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81" applyFont="1" applyAlignment="1">
      <alignment vertical="top"/>
      <protection/>
    </xf>
    <xf numFmtId="0" fontId="52" fillId="0" borderId="0" xfId="181" applyFont="1" applyAlignment="1">
      <alignment vertical="top" wrapText="1"/>
      <protection/>
    </xf>
    <xf numFmtId="0" fontId="83" fillId="0" borderId="0" xfId="0" applyFont="1" applyFill="1" applyAlignment="1">
      <alignment/>
    </xf>
    <xf numFmtId="49" fontId="51" fillId="0" borderId="0" xfId="0" applyNumberFormat="1" applyFont="1" applyAlignment="1">
      <alignment/>
    </xf>
    <xf numFmtId="0" fontId="52" fillId="0" borderId="0" xfId="181" applyFont="1">
      <alignment/>
      <protection/>
    </xf>
    <xf numFmtId="49" fontId="49" fillId="0" borderId="0" xfId="0" applyNumberFormat="1" applyFont="1" applyAlignment="1">
      <alignment/>
    </xf>
    <xf numFmtId="49" fontId="27" fillId="0" borderId="23" xfId="0" applyNumberFormat="1" applyFont="1" applyBorder="1" applyAlignment="1">
      <alignment/>
    </xf>
    <xf numFmtId="0" fontId="27" fillId="0" borderId="24"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81" applyFont="1" applyAlignment="1">
      <alignment vertical="top"/>
      <protection/>
    </xf>
    <xf numFmtId="0" fontId="48" fillId="0" borderId="0" xfId="181" applyFont="1" applyAlignment="1">
      <alignment vertical="top" wrapText="1"/>
      <protection/>
    </xf>
    <xf numFmtId="0" fontId="84"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81" applyFont="1" applyFill="1" applyBorder="1" applyAlignment="1">
      <alignment vertical="top"/>
      <protection/>
    </xf>
    <xf numFmtId="0" fontId="54" fillId="0" borderId="0" xfId="181" applyFont="1" applyFill="1" applyBorder="1" applyAlignment="1">
      <alignment vertical="top" wrapText="1"/>
      <protection/>
    </xf>
    <xf numFmtId="3" fontId="54" fillId="0" borderId="0" xfId="181" applyNumberFormat="1" applyFont="1" applyFill="1" applyBorder="1" applyAlignment="1">
      <alignment vertical="top"/>
      <protection/>
    </xf>
    <xf numFmtId="0" fontId="48" fillId="0" borderId="0" xfId="181" applyFont="1" applyFill="1">
      <alignment/>
      <protection/>
    </xf>
    <xf numFmtId="0" fontId="50" fillId="0" borderId="25" xfId="181" applyFont="1" applyBorder="1" applyAlignment="1">
      <alignment vertical="top"/>
      <protection/>
    </xf>
    <xf numFmtId="0" fontId="50" fillId="0" borderId="0" xfId="181" applyFont="1">
      <alignment/>
      <protection/>
    </xf>
    <xf numFmtId="0" fontId="50" fillId="0" borderId="25" xfId="181" applyFont="1" applyBorder="1" applyAlignment="1">
      <alignment horizontal="center" vertical="top" textRotation="90" wrapText="1"/>
      <protection/>
    </xf>
    <xf numFmtId="0" fontId="55" fillId="0" borderId="26" xfId="181" applyFont="1" applyBorder="1" applyAlignment="1">
      <alignment vertical="top"/>
      <protection/>
    </xf>
    <xf numFmtId="0" fontId="55" fillId="0" borderId="27" xfId="181" applyFont="1" applyBorder="1" applyAlignment="1">
      <alignment vertical="top" wrapText="1"/>
      <protection/>
    </xf>
    <xf numFmtId="3" fontId="55" fillId="0" borderId="28" xfId="181" applyNumberFormat="1" applyFont="1" applyBorder="1" applyAlignment="1">
      <alignment vertical="top"/>
      <protection/>
    </xf>
    <xf numFmtId="3" fontId="55" fillId="0" borderId="27" xfId="181" applyNumberFormat="1" applyFont="1" applyBorder="1" applyAlignment="1">
      <alignment vertical="top"/>
      <protection/>
    </xf>
    <xf numFmtId="3" fontId="55" fillId="0" borderId="29" xfId="181" applyNumberFormat="1" applyFont="1" applyBorder="1" applyAlignment="1">
      <alignment vertical="top"/>
      <protection/>
    </xf>
    <xf numFmtId="0" fontId="55" fillId="0" borderId="24" xfId="181" applyFont="1" applyBorder="1" applyAlignment="1">
      <alignment vertical="top"/>
      <protection/>
    </xf>
    <xf numFmtId="0" fontId="55" fillId="0" borderId="30" xfId="181" applyFont="1" applyBorder="1" applyAlignment="1">
      <alignment vertical="top" wrapText="1"/>
      <protection/>
    </xf>
    <xf numFmtId="3" fontId="55" fillId="0" borderId="31" xfId="181" applyNumberFormat="1" applyFont="1" applyBorder="1" applyAlignment="1">
      <alignment vertical="top"/>
      <protection/>
    </xf>
    <xf numFmtId="3" fontId="55" fillId="0" borderId="30" xfId="181" applyNumberFormat="1" applyFont="1" applyBorder="1" applyAlignment="1">
      <alignment vertical="top"/>
      <protection/>
    </xf>
    <xf numFmtId="3" fontId="55" fillId="0" borderId="32" xfId="181" applyNumberFormat="1" applyFont="1" applyBorder="1" applyAlignment="1">
      <alignment vertical="top"/>
      <protection/>
    </xf>
    <xf numFmtId="0" fontId="50" fillId="0" borderId="23" xfId="181" applyFont="1" applyBorder="1" applyAlignment="1">
      <alignment vertical="top"/>
      <protection/>
    </xf>
    <xf numFmtId="0" fontId="50" fillId="0" borderId="24" xfId="181" applyFont="1" applyBorder="1" applyAlignment="1">
      <alignment wrapText="1"/>
      <protection/>
    </xf>
    <xf numFmtId="3" fontId="50" fillId="0" borderId="31" xfId="181" applyNumberFormat="1" applyFont="1" applyBorder="1" applyAlignment="1">
      <alignment/>
      <protection/>
    </xf>
    <xf numFmtId="3" fontId="50" fillId="0" borderId="23" xfId="181" applyNumberFormat="1" applyFont="1" applyBorder="1" applyAlignment="1">
      <alignment/>
      <protection/>
    </xf>
    <xf numFmtId="3" fontId="50" fillId="0" borderId="33" xfId="181" applyNumberFormat="1" applyFont="1" applyBorder="1" applyAlignment="1">
      <alignment/>
      <protection/>
    </xf>
    <xf numFmtId="0" fontId="50" fillId="0" borderId="23" xfId="181" applyFont="1" applyBorder="1" applyAlignment="1">
      <alignment vertical="top" wrapText="1"/>
      <protection/>
    </xf>
    <xf numFmtId="3" fontId="50" fillId="0" borderId="24" xfId="181" applyNumberFormat="1" applyFont="1" applyBorder="1" applyAlignment="1">
      <alignment wrapText="1"/>
      <protection/>
    </xf>
    <xf numFmtId="3" fontId="50" fillId="0" borderId="33" xfId="181" applyNumberFormat="1" applyFont="1" applyBorder="1" applyAlignment="1">
      <alignment wrapText="1"/>
      <protection/>
    </xf>
    <xf numFmtId="3" fontId="50" fillId="0" borderId="24" xfId="181" applyNumberFormat="1" applyFont="1" applyBorder="1" applyAlignment="1">
      <alignment/>
      <protection/>
    </xf>
    <xf numFmtId="3" fontId="50" fillId="0" borderId="31" xfId="181" applyNumberFormat="1" applyFont="1" applyBorder="1" applyAlignment="1">
      <alignment wrapText="1"/>
      <protection/>
    </xf>
    <xf numFmtId="0" fontId="50" fillId="21" borderId="24" xfId="181" applyFont="1" applyFill="1" applyBorder="1" applyAlignment="1">
      <alignment vertical="top"/>
      <protection/>
    </xf>
    <xf numFmtId="0" fontId="50" fillId="21" borderId="30" xfId="181" applyFont="1" applyFill="1" applyBorder="1" applyAlignment="1">
      <alignment vertical="top" wrapText="1"/>
      <protection/>
    </xf>
    <xf numFmtId="3" fontId="50" fillId="21" borderId="31" xfId="181" applyNumberFormat="1" applyFont="1" applyFill="1" applyBorder="1" applyAlignment="1">
      <alignment vertical="top"/>
      <protection/>
    </xf>
    <xf numFmtId="3" fontId="50" fillId="21" borderId="30" xfId="181" applyNumberFormat="1" applyFont="1" applyFill="1" applyBorder="1" applyAlignment="1">
      <alignment vertical="top"/>
      <protection/>
    </xf>
    <xf numFmtId="3" fontId="50" fillId="21" borderId="32" xfId="181" applyNumberFormat="1" applyFont="1" applyFill="1" applyBorder="1" applyAlignment="1">
      <alignment vertical="top"/>
      <protection/>
    </xf>
    <xf numFmtId="0" fontId="50" fillId="0" borderId="24" xfId="181" applyFont="1" applyBorder="1" applyAlignment="1">
      <alignment vertical="justify" wrapText="1"/>
      <protection/>
    </xf>
    <xf numFmtId="3" fontId="50" fillId="0" borderId="31" xfId="181" applyNumberFormat="1" applyFont="1" applyBorder="1" applyAlignment="1">
      <alignment vertical="justify"/>
      <protection/>
    </xf>
    <xf numFmtId="3" fontId="50" fillId="0" borderId="24" xfId="181" applyNumberFormat="1" applyFont="1" applyBorder="1" applyAlignment="1">
      <alignment vertical="justify"/>
      <protection/>
    </xf>
    <xf numFmtId="3" fontId="50" fillId="0" borderId="33" xfId="181" applyNumberFormat="1" applyFont="1" applyBorder="1" applyAlignment="1">
      <alignment vertical="justify"/>
      <protection/>
    </xf>
    <xf numFmtId="3" fontId="50" fillId="0" borderId="31" xfId="181" applyNumberFormat="1" applyFont="1" applyBorder="1" applyAlignment="1">
      <alignment vertical="justify" wrapText="1"/>
      <protection/>
    </xf>
    <xf numFmtId="3" fontId="50" fillId="0" borderId="24" xfId="181" applyNumberFormat="1" applyFont="1" applyBorder="1" applyAlignment="1">
      <alignment vertical="justify" wrapText="1"/>
      <protection/>
    </xf>
    <xf numFmtId="3" fontId="50" fillId="0" borderId="33" xfId="181" applyNumberFormat="1" applyFont="1" applyBorder="1" applyAlignment="1">
      <alignment vertical="justify" wrapText="1"/>
      <protection/>
    </xf>
    <xf numFmtId="0" fontId="50" fillId="0" borderId="30" xfId="181" applyFont="1" applyBorder="1" applyAlignment="1">
      <alignment vertical="top"/>
      <protection/>
    </xf>
    <xf numFmtId="0" fontId="50" fillId="0" borderId="24" xfId="181" applyFont="1" applyBorder="1" applyAlignment="1">
      <alignment vertical="top"/>
      <protection/>
    </xf>
    <xf numFmtId="0" fontId="50" fillId="21" borderId="34" xfId="181" applyFont="1" applyFill="1" applyBorder="1" applyAlignment="1">
      <alignment vertical="top"/>
      <protection/>
    </xf>
    <xf numFmtId="0" fontId="50" fillId="21" borderId="35" xfId="181" applyFont="1" applyFill="1" applyBorder="1" applyAlignment="1">
      <alignment vertical="top" wrapText="1"/>
      <protection/>
    </xf>
    <xf numFmtId="3" fontId="50" fillId="21" borderId="36" xfId="181" applyNumberFormat="1" applyFont="1" applyFill="1" applyBorder="1" applyAlignment="1">
      <alignment vertical="top" wrapText="1"/>
      <protection/>
    </xf>
    <xf numFmtId="3" fontId="50" fillId="21" borderId="35" xfId="181" applyNumberFormat="1" applyFont="1" applyFill="1" applyBorder="1" applyAlignment="1">
      <alignment vertical="top" wrapText="1"/>
      <protection/>
    </xf>
    <xf numFmtId="3" fontId="50" fillId="21" borderId="37" xfId="181" applyNumberFormat="1" applyFont="1" applyFill="1" applyBorder="1" applyAlignment="1">
      <alignment vertical="top" wrapText="1"/>
      <protection/>
    </xf>
    <xf numFmtId="0" fontId="56" fillId="0" borderId="38" xfId="181" applyFont="1" applyBorder="1" applyAlignment="1">
      <alignment vertical="top"/>
      <protection/>
    </xf>
    <xf numFmtId="0" fontId="56" fillId="0" borderId="39" xfId="181" applyFont="1" applyBorder="1" applyAlignment="1">
      <alignment vertical="top" wrapText="1"/>
      <protection/>
    </xf>
    <xf numFmtId="3" fontId="56" fillId="0" borderId="40" xfId="181" applyNumberFormat="1" applyFont="1" applyBorder="1" applyAlignment="1">
      <alignment vertical="top"/>
      <protection/>
    </xf>
    <xf numFmtId="3" fontId="56" fillId="0" borderId="39" xfId="181" applyNumberFormat="1" applyFont="1" applyBorder="1" applyAlignment="1">
      <alignment vertical="top"/>
      <protection/>
    </xf>
    <xf numFmtId="3" fontId="56" fillId="0" borderId="41" xfId="181" applyNumberFormat="1" applyFont="1" applyBorder="1" applyAlignment="1">
      <alignment vertical="top"/>
      <protection/>
    </xf>
    <xf numFmtId="0" fontId="50" fillId="0" borderId="24" xfId="181" applyFont="1" applyBorder="1" applyAlignment="1">
      <alignment vertical="center" wrapText="1"/>
      <protection/>
    </xf>
    <xf numFmtId="3" fontId="50" fillId="0" borderId="31" xfId="181" applyNumberFormat="1" applyFont="1" applyBorder="1" applyAlignment="1">
      <alignment vertical="center" wrapText="1"/>
      <protection/>
    </xf>
    <xf numFmtId="3" fontId="50" fillId="0" borderId="24" xfId="181" applyNumberFormat="1" applyFont="1" applyBorder="1" applyAlignment="1">
      <alignment vertical="center" wrapText="1"/>
      <protection/>
    </xf>
    <xf numFmtId="3" fontId="50" fillId="0" borderId="33" xfId="181" applyNumberFormat="1" applyFont="1" applyBorder="1" applyAlignment="1">
      <alignment vertical="center" wrapText="1"/>
      <protection/>
    </xf>
    <xf numFmtId="0" fontId="55" fillId="0" borderId="34" xfId="181" applyFont="1" applyBorder="1" applyAlignment="1">
      <alignment vertical="top"/>
      <protection/>
    </xf>
    <xf numFmtId="0" fontId="55" fillId="0" borderId="35" xfId="181" applyFont="1" applyBorder="1" applyAlignment="1">
      <alignment vertical="top" wrapText="1"/>
      <protection/>
    </xf>
    <xf numFmtId="3" fontId="55" fillId="0" borderId="36" xfId="181" applyNumberFormat="1" applyFont="1" applyBorder="1" applyAlignment="1">
      <alignment vertical="top"/>
      <protection/>
    </xf>
    <xf numFmtId="3" fontId="55" fillId="0" borderId="35" xfId="181" applyNumberFormat="1" applyFont="1" applyBorder="1" applyAlignment="1">
      <alignment vertical="top"/>
      <protection/>
    </xf>
    <xf numFmtId="3" fontId="55" fillId="0" borderId="37" xfId="181" applyNumberFormat="1" applyFont="1" applyBorder="1" applyAlignment="1">
      <alignment vertical="top"/>
      <protection/>
    </xf>
    <xf numFmtId="0" fontId="55" fillId="4" borderId="42" xfId="181" applyFont="1" applyFill="1" applyBorder="1" applyAlignment="1">
      <alignment vertical="top"/>
      <protection/>
    </xf>
    <xf numFmtId="0" fontId="55" fillId="4" borderId="43" xfId="181" applyFont="1" applyFill="1" applyBorder="1" applyAlignment="1">
      <alignment vertical="top" wrapText="1"/>
      <protection/>
    </xf>
    <xf numFmtId="3" fontId="55" fillId="4" borderId="44" xfId="181" applyNumberFormat="1" applyFont="1" applyFill="1" applyBorder="1" applyAlignment="1">
      <alignment vertical="top"/>
      <protection/>
    </xf>
    <xf numFmtId="3" fontId="55" fillId="4" borderId="43" xfId="181" applyNumberFormat="1" applyFont="1" applyFill="1" applyBorder="1" applyAlignment="1">
      <alignment vertical="top"/>
      <protection/>
    </xf>
    <xf numFmtId="0" fontId="50" fillId="0" borderId="0" xfId="181" applyFont="1" applyAlignment="1">
      <alignment vertical="top"/>
      <protection/>
    </xf>
    <xf numFmtId="3" fontId="55" fillId="0" borderId="31" xfId="181" applyNumberFormat="1" applyFont="1" applyBorder="1" applyAlignment="1">
      <alignment vertical="top" wrapText="1"/>
      <protection/>
    </xf>
    <xf numFmtId="3" fontId="55" fillId="0" borderId="30" xfId="181" applyNumberFormat="1" applyFont="1" applyBorder="1" applyAlignment="1">
      <alignment vertical="top" wrapText="1"/>
      <protection/>
    </xf>
    <xf numFmtId="3" fontId="55" fillId="0" borderId="32" xfId="181" applyNumberFormat="1" applyFont="1" applyBorder="1" applyAlignment="1">
      <alignment vertical="top" wrapText="1"/>
      <protection/>
    </xf>
    <xf numFmtId="0" fontId="50" fillId="0" borderId="24" xfId="181" applyFont="1" applyBorder="1" applyAlignment="1">
      <alignment vertical="top" wrapText="1"/>
      <protection/>
    </xf>
    <xf numFmtId="3" fontId="50" fillId="0" borderId="31" xfId="181" applyNumberFormat="1" applyFont="1" applyBorder="1" applyAlignment="1">
      <alignment vertical="top"/>
      <protection/>
    </xf>
    <xf numFmtId="3" fontId="50" fillId="0" borderId="24" xfId="181" applyNumberFormat="1" applyFont="1" applyBorder="1" applyAlignment="1">
      <alignment vertical="top"/>
      <protection/>
    </xf>
    <xf numFmtId="3" fontId="50" fillId="0" borderId="33" xfId="181" applyNumberFormat="1" applyFont="1" applyBorder="1" applyAlignment="1">
      <alignment vertical="top"/>
      <protection/>
    </xf>
    <xf numFmtId="0" fontId="50" fillId="0" borderId="45" xfId="181" applyFont="1" applyBorder="1" applyAlignment="1">
      <alignment vertical="top"/>
      <protection/>
    </xf>
    <xf numFmtId="0" fontId="50" fillId="0" borderId="46" xfId="181" applyFont="1" applyBorder="1" applyAlignment="1">
      <alignment vertical="top"/>
      <protection/>
    </xf>
    <xf numFmtId="0" fontId="50" fillId="0" borderId="34" xfId="181" applyFont="1" applyBorder="1" applyAlignment="1">
      <alignment wrapText="1"/>
      <protection/>
    </xf>
    <xf numFmtId="3" fontId="50" fillId="0" borderId="36" xfId="181" applyNumberFormat="1" applyFont="1" applyBorder="1" applyAlignment="1">
      <alignment/>
      <protection/>
    </xf>
    <xf numFmtId="3" fontId="50" fillId="0" borderId="34" xfId="181" applyNumberFormat="1" applyFont="1" applyBorder="1" applyAlignment="1">
      <alignment/>
      <protection/>
    </xf>
    <xf numFmtId="3" fontId="50" fillId="0" borderId="47" xfId="181" applyNumberFormat="1" applyFont="1" applyBorder="1" applyAlignment="1">
      <alignment/>
      <protection/>
    </xf>
    <xf numFmtId="0" fontId="55" fillId="21" borderId="38" xfId="181" applyFont="1" applyFill="1" applyBorder="1" applyAlignment="1">
      <alignment vertical="top"/>
      <protection/>
    </xf>
    <xf numFmtId="0" fontId="55" fillId="21" borderId="39" xfId="181" applyFont="1" applyFill="1" applyBorder="1" applyAlignment="1">
      <alignment vertical="top" wrapText="1"/>
      <protection/>
    </xf>
    <xf numFmtId="3" fontId="55" fillId="21" borderId="40" xfId="181" applyNumberFormat="1" applyFont="1" applyFill="1" applyBorder="1" applyAlignment="1">
      <alignment vertical="top"/>
      <protection/>
    </xf>
    <xf numFmtId="3" fontId="55" fillId="21" borderId="39" xfId="181" applyNumberFormat="1" applyFont="1" applyFill="1" applyBorder="1" applyAlignment="1">
      <alignment vertical="top"/>
      <protection/>
    </xf>
    <xf numFmtId="3" fontId="55" fillId="21" borderId="41" xfId="181" applyNumberFormat="1" applyFont="1" applyFill="1" applyBorder="1" applyAlignment="1">
      <alignment vertical="top"/>
      <protection/>
    </xf>
    <xf numFmtId="0" fontId="55" fillId="0" borderId="48" xfId="181" applyFont="1" applyBorder="1" applyAlignment="1">
      <alignment vertical="top"/>
      <protection/>
    </xf>
    <xf numFmtId="0" fontId="55" fillId="0" borderId="0" xfId="181" applyFont="1" applyBorder="1" applyAlignment="1">
      <alignment vertical="top" wrapText="1"/>
      <protection/>
    </xf>
    <xf numFmtId="3" fontId="55" fillId="0" borderId="49" xfId="181" applyNumberFormat="1" applyFont="1" applyBorder="1" applyAlignment="1">
      <alignment vertical="top"/>
      <protection/>
    </xf>
    <xf numFmtId="3" fontId="55" fillId="0" borderId="0" xfId="181" applyNumberFormat="1" applyFont="1" applyBorder="1" applyAlignment="1">
      <alignment vertical="top"/>
      <protection/>
    </xf>
    <xf numFmtId="3" fontId="55" fillId="0" borderId="50" xfId="181" applyNumberFormat="1" applyFont="1" applyBorder="1" applyAlignment="1">
      <alignment vertical="top"/>
      <protection/>
    </xf>
    <xf numFmtId="0" fontId="55" fillId="4" borderId="51" xfId="181" applyFont="1" applyFill="1" applyBorder="1" applyAlignment="1">
      <alignment vertical="top"/>
      <protection/>
    </xf>
    <xf numFmtId="0" fontId="55" fillId="4" borderId="52" xfId="181" applyFont="1" applyFill="1" applyBorder="1" applyAlignment="1">
      <alignment vertical="top" wrapText="1"/>
      <protection/>
    </xf>
    <xf numFmtId="3" fontId="55" fillId="4" borderId="53" xfId="181" applyNumberFormat="1" applyFont="1" applyFill="1" applyBorder="1" applyAlignment="1">
      <alignment vertical="top"/>
      <protection/>
    </xf>
    <xf numFmtId="3" fontId="55" fillId="4" borderId="52" xfId="181" applyNumberFormat="1" applyFont="1" applyFill="1" applyBorder="1" applyAlignment="1">
      <alignment vertical="top"/>
      <protection/>
    </xf>
    <xf numFmtId="3" fontId="55" fillId="4" borderId="54" xfId="181" applyNumberFormat="1" applyFont="1" applyFill="1" applyBorder="1" applyAlignment="1">
      <alignment vertical="top"/>
      <protection/>
    </xf>
    <xf numFmtId="3" fontId="50" fillId="0" borderId="25" xfId="181" applyNumberFormat="1" applyFont="1" applyBorder="1" applyAlignment="1">
      <alignment vertical="top"/>
      <protection/>
    </xf>
    <xf numFmtId="3" fontId="50" fillId="0" borderId="55" xfId="181" applyNumberFormat="1" applyFont="1" applyBorder="1" applyAlignment="1">
      <alignment vertical="center"/>
      <protection/>
    </xf>
    <xf numFmtId="3" fontId="50" fillId="0" borderId="23" xfId="181" applyNumberFormat="1" applyFont="1" applyBorder="1" applyAlignment="1">
      <alignment vertical="center"/>
      <protection/>
    </xf>
    <xf numFmtId="3" fontId="50" fillId="0" borderId="33" xfId="181" applyNumberFormat="1" applyFont="1" applyBorder="1" applyAlignment="1">
      <alignment vertical="center"/>
      <protection/>
    </xf>
    <xf numFmtId="49" fontId="50" fillId="0" borderId="45" xfId="181" applyNumberFormat="1" applyFont="1" applyBorder="1" applyAlignment="1">
      <alignment vertical="center"/>
      <protection/>
    </xf>
    <xf numFmtId="0" fontId="50" fillId="0" borderId="26" xfId="181" applyFont="1" applyBorder="1" applyAlignment="1">
      <alignment vertical="center" wrapText="1"/>
      <protection/>
    </xf>
    <xf numFmtId="3" fontId="50" fillId="0" borderId="56" xfId="181" applyNumberFormat="1" applyFont="1" applyBorder="1">
      <alignment/>
      <protection/>
    </xf>
    <xf numFmtId="3" fontId="50" fillId="0" borderId="45" xfId="181" applyNumberFormat="1" applyFont="1" applyBorder="1">
      <alignment/>
      <protection/>
    </xf>
    <xf numFmtId="3" fontId="50" fillId="0" borderId="57" xfId="181" applyNumberFormat="1" applyFont="1" applyBorder="1">
      <alignment/>
      <protection/>
    </xf>
    <xf numFmtId="3" fontId="50" fillId="0" borderId="55" xfId="181" applyNumberFormat="1" applyFont="1" applyBorder="1">
      <alignment/>
      <protection/>
    </xf>
    <xf numFmtId="3" fontId="50" fillId="0" borderId="23" xfId="181" applyNumberFormat="1" applyFont="1" applyBorder="1">
      <alignment/>
      <protection/>
    </xf>
    <xf numFmtId="3" fontId="50" fillId="0" borderId="33" xfId="181" applyNumberFormat="1" applyFont="1" applyBorder="1">
      <alignment/>
      <protection/>
    </xf>
    <xf numFmtId="49" fontId="50" fillId="0" borderId="23" xfId="181" applyNumberFormat="1" applyFont="1" applyBorder="1" applyAlignment="1">
      <alignment vertical="center"/>
      <protection/>
    </xf>
    <xf numFmtId="49" fontId="50" fillId="0" borderId="26" xfId="181" applyNumberFormat="1" applyFont="1" applyBorder="1" applyAlignment="1">
      <alignment vertical="center"/>
      <protection/>
    </xf>
    <xf numFmtId="0" fontId="50" fillId="0" borderId="27" xfId="181" applyFont="1" applyBorder="1" applyAlignment="1">
      <alignment vertical="center" wrapText="1"/>
      <protection/>
    </xf>
    <xf numFmtId="0" fontId="50" fillId="0" borderId="23" xfId="181" applyFont="1" applyBorder="1" applyAlignment="1">
      <alignment vertical="center"/>
      <protection/>
    </xf>
    <xf numFmtId="49" fontId="50" fillId="0" borderId="46" xfId="181" applyNumberFormat="1" applyFont="1" applyBorder="1" applyAlignment="1">
      <alignment vertical="center"/>
      <protection/>
    </xf>
    <xf numFmtId="0" fontId="50" fillId="0" borderId="58" xfId="181" applyFont="1" applyBorder="1" applyAlignment="1">
      <alignment vertical="center" wrapText="1"/>
      <protection/>
    </xf>
    <xf numFmtId="0" fontId="55" fillId="4" borderId="38" xfId="181" applyFont="1" applyFill="1" applyBorder="1" applyAlignment="1">
      <alignment vertical="top"/>
      <protection/>
    </xf>
    <xf numFmtId="0" fontId="55" fillId="4" borderId="39" xfId="181" applyFont="1" applyFill="1" applyBorder="1" applyAlignment="1">
      <alignment vertical="top" wrapText="1"/>
      <protection/>
    </xf>
    <xf numFmtId="0" fontId="49" fillId="0" borderId="0" xfId="0" applyFont="1" applyAlignment="1">
      <alignment/>
    </xf>
    <xf numFmtId="49" fontId="49" fillId="49" borderId="23" xfId="0" applyNumberFormat="1" applyFont="1" applyFill="1" applyBorder="1" applyAlignment="1">
      <alignment/>
    </xf>
    <xf numFmtId="0" fontId="55" fillId="49" borderId="24" xfId="0" applyFont="1" applyFill="1" applyBorder="1" applyAlignment="1">
      <alignment horizontal="left" vertical="center" wrapText="1"/>
    </xf>
    <xf numFmtId="49" fontId="49" fillId="0" borderId="23" xfId="0" applyNumberFormat="1" applyFont="1" applyFill="1" applyBorder="1" applyAlignment="1">
      <alignment/>
    </xf>
    <xf numFmtId="0" fontId="50" fillId="0" borderId="24" xfId="0" applyFont="1" applyFill="1" applyBorder="1" applyAlignment="1">
      <alignment horizontal="left" vertical="center" wrapText="1"/>
    </xf>
    <xf numFmtId="0" fontId="27" fillId="49" borderId="24" xfId="0" applyFont="1" applyFill="1" applyBorder="1" applyAlignment="1">
      <alignment wrapText="1"/>
    </xf>
    <xf numFmtId="0" fontId="55" fillId="0" borderId="24" xfId="0" applyFont="1" applyFill="1" applyBorder="1" applyAlignment="1">
      <alignment horizontal="left" vertical="center" wrapText="1"/>
    </xf>
    <xf numFmtId="49" fontId="49" fillId="0" borderId="23" xfId="0" applyNumberFormat="1" applyFont="1" applyBorder="1" applyAlignment="1">
      <alignment/>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5" xfId="0" applyFont="1" applyFill="1" applyBorder="1" applyAlignment="1">
      <alignment horizontal="left" wrapText="1"/>
    </xf>
    <xf numFmtId="1" fontId="22" fillId="9" borderId="25" xfId="0" applyNumberFormat="1" applyFont="1" applyFill="1" applyBorder="1" applyAlignment="1">
      <alignment horizontal="left" wrapText="1"/>
    </xf>
    <xf numFmtId="1" fontId="27" fillId="9" borderId="25" xfId="0" applyNumberFormat="1" applyFont="1" applyFill="1" applyBorder="1" applyAlignment="1">
      <alignment horizontal="left" wrapText="1"/>
    </xf>
    <xf numFmtId="2" fontId="22" fillId="9" borderId="25" xfId="0" applyNumberFormat="1" applyFont="1" applyFill="1" applyBorder="1" applyAlignment="1">
      <alignment horizontal="left" wrapText="1"/>
    </xf>
    <xf numFmtId="0" fontId="5" fillId="0" borderId="25" xfId="0" applyFont="1" applyBorder="1" applyAlignment="1">
      <alignment horizontal="center" vertical="center" wrapText="1"/>
    </xf>
    <xf numFmtId="1" fontId="5" fillId="0" borderId="25" xfId="0" applyNumberFormat="1" applyFont="1" applyBorder="1" applyAlignment="1">
      <alignment horizontal="center" vertical="center" wrapText="1"/>
    </xf>
    <xf numFmtId="0" fontId="58" fillId="0" borderId="25" xfId="0" applyFont="1" applyBorder="1" applyAlignment="1">
      <alignment horizontal="left" wrapText="1"/>
    </xf>
    <xf numFmtId="1" fontId="0" fillId="0" borderId="25" xfId="0" applyNumberFormat="1" applyBorder="1" applyAlignment="1">
      <alignment horizontal="center" vertical="center" wrapText="1"/>
    </xf>
    <xf numFmtId="2" fontId="0" fillId="0" borderId="25" xfId="0" applyNumberFormat="1" applyBorder="1" applyAlignment="1">
      <alignment horizontal="center" vertical="center" wrapText="1"/>
    </xf>
    <xf numFmtId="1" fontId="0" fillId="0" borderId="25" xfId="0" applyNumberFormat="1" applyBorder="1" applyAlignment="1">
      <alignment horizontal="left" wrapText="1"/>
    </xf>
    <xf numFmtId="2" fontId="0" fillId="0" borderId="25" xfId="0" applyNumberFormat="1" applyBorder="1" applyAlignment="1">
      <alignment horizontal="left" wrapText="1"/>
    </xf>
    <xf numFmtId="2" fontId="83" fillId="0" borderId="25" xfId="0" applyNumberFormat="1" applyFont="1" applyBorder="1" applyAlignment="1">
      <alignment horizontal="left" wrapText="1"/>
    </xf>
    <xf numFmtId="0" fontId="22" fillId="0" borderId="25" xfId="0" applyFont="1" applyBorder="1" applyAlignment="1">
      <alignment horizontal="left" wrapText="1"/>
    </xf>
    <xf numFmtId="1" fontId="22" fillId="0" borderId="25" xfId="0" applyNumberFormat="1" applyFont="1" applyBorder="1" applyAlignment="1">
      <alignment horizontal="left" wrapText="1"/>
    </xf>
    <xf numFmtId="2" fontId="22" fillId="0" borderId="25" xfId="0" applyNumberFormat="1" applyFont="1" applyBorder="1" applyAlignment="1">
      <alignment horizontal="left" wrapText="1"/>
    </xf>
    <xf numFmtId="2" fontId="0" fillId="0" borderId="0" xfId="0" applyNumberFormat="1" applyAlignment="1">
      <alignment/>
    </xf>
    <xf numFmtId="0" fontId="49" fillId="0" borderId="25" xfId="0" applyFont="1" applyBorder="1" applyAlignment="1">
      <alignment wrapText="1"/>
    </xf>
    <xf numFmtId="0" fontId="49" fillId="0" borderId="25" xfId="0" applyFont="1" applyBorder="1" applyAlignment="1">
      <alignment horizontal="center" vertical="center" wrapText="1"/>
    </xf>
    <xf numFmtId="0" fontId="0" fillId="0" borderId="25" xfId="0" applyBorder="1" applyAlignment="1">
      <alignment horizontal="right" wrapText="1"/>
    </xf>
    <xf numFmtId="0" fontId="50" fillId="0" borderId="25" xfId="181" applyFont="1" applyBorder="1" applyAlignment="1">
      <alignment vertical="center" wrapText="1"/>
      <protection/>
    </xf>
    <xf numFmtId="0" fontId="49" fillId="0" borderId="25" xfId="0" applyFont="1" applyFill="1" applyBorder="1" applyAlignment="1">
      <alignment horizontal="left" wrapText="1"/>
    </xf>
    <xf numFmtId="0" fontId="49" fillId="0" borderId="25" xfId="0" applyFont="1" applyFill="1" applyBorder="1" applyAlignment="1">
      <alignment horizontal="right" wrapText="1"/>
    </xf>
    <xf numFmtId="14" fontId="49" fillId="0" borderId="25" xfId="0" applyNumberFormat="1" applyFont="1" applyFill="1" applyBorder="1" applyAlignment="1">
      <alignment horizontal="right" wrapText="1"/>
    </xf>
    <xf numFmtId="0" fontId="27" fillId="0" borderId="25" xfId="0" applyFont="1" applyFill="1" applyBorder="1" applyAlignment="1">
      <alignment horizontal="left" wrapText="1"/>
    </xf>
    <xf numFmtId="0" fontId="50" fillId="0" borderId="25" xfId="181" applyFont="1" applyBorder="1" applyAlignment="1">
      <alignment horizontal="center" vertical="center" wrapText="1"/>
      <protection/>
    </xf>
    <xf numFmtId="2" fontId="49" fillId="0" borderId="25" xfId="0" applyNumberFormat="1" applyFont="1" applyBorder="1" applyAlignment="1">
      <alignment wrapText="1"/>
    </xf>
    <xf numFmtId="0" fontId="49" fillId="0" borderId="0" xfId="0" applyFont="1" applyBorder="1" applyAlignment="1">
      <alignment/>
    </xf>
    <xf numFmtId="0" fontId="27" fillId="0" borderId="25" xfId="0" applyFont="1" applyBorder="1" applyAlignment="1">
      <alignment textRotation="90" wrapText="1"/>
    </xf>
    <xf numFmtId="2" fontId="4" fillId="0" borderId="0" xfId="181" applyNumberFormat="1" applyFont="1">
      <alignment/>
      <protection/>
    </xf>
    <xf numFmtId="2" fontId="51" fillId="0" borderId="0" xfId="0" applyNumberFormat="1" applyFont="1" applyAlignment="1">
      <alignment/>
    </xf>
    <xf numFmtId="2" fontId="49" fillId="0" borderId="0" xfId="0" applyNumberFormat="1" applyFont="1" applyBorder="1" applyAlignment="1">
      <alignment/>
    </xf>
    <xf numFmtId="2" fontId="52" fillId="0" borderId="0" xfId="181" applyNumberFormat="1" applyFont="1">
      <alignment/>
      <protection/>
    </xf>
    <xf numFmtId="0" fontId="50" fillId="0" borderId="59" xfId="181" applyFont="1" applyBorder="1" applyAlignment="1">
      <alignment vertical="top"/>
      <protection/>
    </xf>
    <xf numFmtId="0" fontId="50" fillId="0" borderId="59" xfId="181" applyFont="1" applyBorder="1" applyAlignment="1">
      <alignment horizontal="center" vertical="top" textRotation="90" wrapText="1"/>
      <protection/>
    </xf>
    <xf numFmtId="3" fontId="50" fillId="0" borderId="59" xfId="181" applyNumberFormat="1" applyFont="1" applyBorder="1" applyAlignment="1">
      <alignment vertical="top"/>
      <protection/>
    </xf>
    <xf numFmtId="3" fontId="50" fillId="0" borderId="26" xfId="181" applyNumberFormat="1" applyFont="1" applyBorder="1">
      <alignment/>
      <protection/>
    </xf>
    <xf numFmtId="3" fontId="50" fillId="0" borderId="24" xfId="181" applyNumberFormat="1" applyFont="1" applyBorder="1">
      <alignment/>
      <protection/>
    </xf>
    <xf numFmtId="196" fontId="59" fillId="0" borderId="25" xfId="0" applyNumberFormat="1" applyFont="1" applyFill="1" applyBorder="1" applyAlignment="1">
      <alignment horizontal="center" wrapText="1"/>
    </xf>
    <xf numFmtId="1" fontId="22" fillId="50" borderId="25" xfId="0" applyNumberFormat="1" applyFont="1" applyFill="1" applyBorder="1" applyAlignment="1">
      <alignment horizontal="left" wrapText="1"/>
    </xf>
    <xf numFmtId="2" fontId="51" fillId="0" borderId="0" xfId="0" applyNumberFormat="1" applyFont="1" applyBorder="1" applyAlignment="1">
      <alignment/>
    </xf>
    <xf numFmtId="0" fontId="51" fillId="0" borderId="0" xfId="0" applyFont="1" applyBorder="1" applyAlignment="1">
      <alignment/>
    </xf>
    <xf numFmtId="0" fontId="59" fillId="0" borderId="25" xfId="0" applyFont="1" applyFill="1" applyBorder="1" applyAlignment="1">
      <alignment horizontal="center" wrapText="1"/>
    </xf>
    <xf numFmtId="3" fontId="0" fillId="0" borderId="25" xfId="0" applyNumberFormat="1" applyBorder="1" applyAlignment="1">
      <alignment horizontal="right" wrapText="1"/>
    </xf>
    <xf numFmtId="49" fontId="50" fillId="50" borderId="45" xfId="181" applyNumberFormat="1" applyFont="1" applyFill="1" applyBorder="1" applyAlignment="1">
      <alignment vertical="center"/>
      <protection/>
    </xf>
    <xf numFmtId="0" fontId="50" fillId="50" borderId="26" xfId="181" applyFont="1" applyFill="1" applyBorder="1" applyAlignment="1">
      <alignment vertical="center" wrapText="1"/>
      <protection/>
    </xf>
    <xf numFmtId="3" fontId="50" fillId="50" borderId="56" xfId="181" applyNumberFormat="1" applyFont="1" applyFill="1" applyBorder="1">
      <alignment/>
      <protection/>
    </xf>
    <xf numFmtId="49" fontId="50" fillId="50" borderId="23" xfId="181" applyNumberFormat="1" applyFont="1" applyFill="1" applyBorder="1" applyAlignment="1">
      <alignment horizontal="left" vertical="center"/>
      <protection/>
    </xf>
    <xf numFmtId="0" fontId="50" fillId="50" borderId="24" xfId="181" applyFont="1" applyFill="1" applyBorder="1" applyAlignment="1">
      <alignment vertical="top" wrapText="1"/>
      <protection/>
    </xf>
    <xf numFmtId="3" fontId="50" fillId="50" borderId="55" xfId="181" applyNumberFormat="1" applyFont="1" applyFill="1" applyBorder="1">
      <alignment/>
      <protection/>
    </xf>
    <xf numFmtId="3" fontId="50" fillId="50" borderId="23" xfId="181" applyNumberFormat="1" applyFont="1" applyFill="1" applyBorder="1">
      <alignment/>
      <protection/>
    </xf>
    <xf numFmtId="3" fontId="50" fillId="50" borderId="33" xfId="181" applyNumberFormat="1" applyFont="1" applyFill="1" applyBorder="1">
      <alignment/>
      <protection/>
    </xf>
    <xf numFmtId="49" fontId="50" fillId="50" borderId="23" xfId="181" applyNumberFormat="1" applyFont="1" applyFill="1" applyBorder="1" applyAlignment="1">
      <alignment vertical="center"/>
      <protection/>
    </xf>
    <xf numFmtId="0" fontId="50" fillId="50" borderId="24" xfId="181" applyFont="1" applyFill="1" applyBorder="1" applyAlignment="1">
      <alignment vertical="center" wrapText="1"/>
      <protection/>
    </xf>
    <xf numFmtId="49" fontId="50" fillId="50" borderId="26" xfId="181" applyNumberFormat="1" applyFont="1" applyFill="1" applyBorder="1" applyAlignment="1">
      <alignment vertical="center"/>
      <protection/>
    </xf>
    <xf numFmtId="0" fontId="49" fillId="0" borderId="60" xfId="0" applyFont="1" applyBorder="1" applyAlignment="1">
      <alignment wrapText="1"/>
    </xf>
    <xf numFmtId="0" fontId="1" fillId="0" borderId="25" xfId="0" applyFont="1" applyBorder="1" applyAlignment="1">
      <alignment wrapText="1"/>
    </xf>
    <xf numFmtId="0" fontId="1" fillId="0" borderId="25" xfId="0" applyFont="1" applyBorder="1" applyAlignment="1">
      <alignment horizontal="center" vertical="center" wrapText="1"/>
    </xf>
    <xf numFmtId="2" fontId="1" fillId="0" borderId="25" xfId="0" applyNumberFormat="1" applyFont="1" applyBorder="1" applyAlignment="1">
      <alignment wrapText="1"/>
    </xf>
    <xf numFmtId="0" fontId="22" fillId="0" borderId="25" xfId="0" applyFont="1" applyBorder="1" applyAlignment="1">
      <alignment wrapText="1"/>
    </xf>
    <xf numFmtId="0" fontId="1" fillId="0" borderId="61" xfId="0" applyFont="1" applyBorder="1" applyAlignment="1">
      <alignment wrapText="1"/>
    </xf>
    <xf numFmtId="0" fontId="1" fillId="0" borderId="61" xfId="0" applyFont="1" applyBorder="1" applyAlignment="1">
      <alignment horizontal="center" vertical="center" wrapText="1"/>
    </xf>
    <xf numFmtId="2" fontId="1" fillId="0" borderId="61" xfId="0" applyNumberFormat="1" applyFont="1" applyBorder="1" applyAlignment="1">
      <alignment wrapText="1"/>
    </xf>
    <xf numFmtId="0" fontId="1" fillId="0" borderId="59" xfId="0" applyFont="1" applyBorder="1" applyAlignment="1">
      <alignment wrapText="1"/>
    </xf>
    <xf numFmtId="0" fontId="50" fillId="49" borderId="25" xfId="0" applyFont="1" applyFill="1" applyBorder="1" applyAlignment="1">
      <alignment/>
    </xf>
    <xf numFmtId="0" fontId="50" fillId="0" borderId="25" xfId="0" applyFont="1" applyBorder="1" applyAlignment="1">
      <alignment/>
    </xf>
    <xf numFmtId="1" fontId="50" fillId="49" borderId="25" xfId="0" applyNumberFormat="1" applyFont="1" applyFill="1" applyBorder="1" applyAlignment="1">
      <alignment/>
    </xf>
    <xf numFmtId="0" fontId="85" fillId="0" borderId="25" xfId="0" applyFont="1" applyBorder="1" applyAlignment="1">
      <alignment/>
    </xf>
    <xf numFmtId="1" fontId="50" fillId="0" borderId="25" xfId="0" applyNumberFormat="1" applyFont="1" applyFill="1" applyBorder="1" applyAlignment="1">
      <alignment/>
    </xf>
    <xf numFmtId="1" fontId="50" fillId="0" borderId="25" xfId="0" applyNumberFormat="1" applyFont="1" applyBorder="1" applyAlignment="1">
      <alignment/>
    </xf>
    <xf numFmtId="0" fontId="55" fillId="0" borderId="25" xfId="0" applyFont="1" applyBorder="1" applyAlignment="1">
      <alignment textRotation="90" wrapText="1"/>
    </xf>
    <xf numFmtId="0" fontId="50" fillId="50" borderId="25" xfId="0" applyFont="1" applyFill="1" applyBorder="1" applyAlignment="1">
      <alignment/>
    </xf>
    <xf numFmtId="3" fontId="50" fillId="50" borderId="55" xfId="181" applyNumberFormat="1" applyFont="1" applyFill="1" applyBorder="1" applyAlignment="1">
      <alignment vertical="center"/>
      <protection/>
    </xf>
    <xf numFmtId="3" fontId="50" fillId="50" borderId="23" xfId="181" applyNumberFormat="1" applyFont="1" applyFill="1" applyBorder="1" applyAlignment="1">
      <alignment vertical="center"/>
      <protection/>
    </xf>
    <xf numFmtId="3" fontId="50" fillId="50" borderId="33" xfId="181" applyNumberFormat="1" applyFont="1" applyFill="1" applyBorder="1" applyAlignment="1">
      <alignment vertical="center"/>
      <protection/>
    </xf>
    <xf numFmtId="1" fontId="50" fillId="0" borderId="25" xfId="0" applyNumberFormat="1" applyFont="1" applyBorder="1" applyAlignment="1">
      <alignment/>
    </xf>
    <xf numFmtId="3" fontId="86" fillId="0" borderId="31" xfId="181" applyNumberFormat="1" applyFont="1" applyBorder="1" applyAlignment="1">
      <alignment vertical="top"/>
      <protection/>
    </xf>
    <xf numFmtId="3" fontId="86" fillId="0" borderId="30" xfId="181" applyNumberFormat="1" applyFont="1" applyBorder="1" applyAlignment="1">
      <alignment vertical="top"/>
      <protection/>
    </xf>
    <xf numFmtId="3" fontId="86" fillId="0" borderId="32" xfId="181" applyNumberFormat="1" applyFont="1" applyBorder="1" applyAlignment="1">
      <alignment vertical="top"/>
      <protection/>
    </xf>
    <xf numFmtId="3" fontId="86" fillId="0" borderId="31" xfId="181" applyNumberFormat="1" applyFont="1" applyBorder="1" applyAlignment="1">
      <alignment vertical="top" wrapText="1"/>
      <protection/>
    </xf>
    <xf numFmtId="3" fontId="86" fillId="0" borderId="30" xfId="181" applyNumberFormat="1" applyFont="1" applyBorder="1" applyAlignment="1">
      <alignment vertical="top" wrapText="1"/>
      <protection/>
    </xf>
    <xf numFmtId="3" fontId="86" fillId="0" borderId="32" xfId="181" applyNumberFormat="1" applyFont="1" applyBorder="1" applyAlignment="1">
      <alignment vertical="top" wrapText="1"/>
      <protection/>
    </xf>
    <xf numFmtId="0" fontId="87" fillId="0" borderId="0" xfId="0" applyFont="1" applyAlignment="1">
      <alignment wrapText="1"/>
    </xf>
    <xf numFmtId="1" fontId="48" fillId="0" borderId="25" xfId="0" applyNumberFormat="1" applyFont="1" applyBorder="1" applyAlignment="1">
      <alignment horizontal="right" wrapText="1"/>
    </xf>
    <xf numFmtId="0" fontId="48" fillId="50" borderId="25" xfId="0" applyFont="1" applyFill="1" applyBorder="1" applyAlignment="1">
      <alignment horizontal="right" wrapText="1"/>
    </xf>
    <xf numFmtId="4" fontId="0" fillId="0" borderId="25" xfId="0" applyNumberFormat="1" applyFont="1" applyBorder="1" applyAlignment="1">
      <alignment horizontal="right"/>
    </xf>
    <xf numFmtId="196" fontId="61" fillId="0" borderId="25" xfId="0" applyNumberFormat="1" applyFont="1" applyFill="1" applyBorder="1" applyAlignment="1">
      <alignment horizontal="center" vertical="center" wrapText="1"/>
    </xf>
    <xf numFmtId="0" fontId="88" fillId="0" borderId="0" xfId="0" applyFont="1" applyFill="1" applyAlignment="1">
      <alignment/>
    </xf>
    <xf numFmtId="0" fontId="0" fillId="0" borderId="25" xfId="0" applyBorder="1" applyAlignment="1">
      <alignment horizontal="left" wrapText="1"/>
    </xf>
    <xf numFmtId="14" fontId="0" fillId="0" borderId="25" xfId="0" applyNumberFormat="1" applyBorder="1" applyAlignment="1">
      <alignment horizontal="left" wrapText="1"/>
    </xf>
    <xf numFmtId="1" fontId="48" fillId="0" borderId="25" xfId="0" applyNumberFormat="1" applyFont="1" applyBorder="1" applyAlignment="1">
      <alignment horizontal="left" wrapText="1"/>
    </xf>
    <xf numFmtId="1" fontId="48" fillId="0" borderId="25" xfId="0" applyNumberFormat="1" applyFont="1" applyBorder="1" applyAlignment="1">
      <alignment horizontal="center" wrapText="1"/>
    </xf>
    <xf numFmtId="0" fontId="0" fillId="0" borderId="25" xfId="180" applyFont="1" applyBorder="1" applyAlignment="1">
      <alignment wrapText="1"/>
      <protection/>
    </xf>
    <xf numFmtId="3" fontId="50" fillId="0" borderId="62" xfId="181" applyNumberFormat="1" applyFont="1" applyBorder="1" applyAlignment="1">
      <alignment vertical="center"/>
      <protection/>
    </xf>
    <xf numFmtId="3" fontId="50" fillId="0" borderId="46" xfId="181" applyNumberFormat="1" applyFont="1" applyBorder="1" applyAlignment="1">
      <alignment vertical="center"/>
      <protection/>
    </xf>
    <xf numFmtId="3" fontId="50" fillId="0" borderId="63" xfId="181" applyNumberFormat="1" applyFont="1" applyBorder="1" applyAlignment="1">
      <alignment vertical="center"/>
      <protection/>
    </xf>
    <xf numFmtId="3" fontId="55" fillId="4" borderId="64" xfId="181" applyNumberFormat="1" applyFont="1" applyFill="1" applyBorder="1" applyAlignment="1">
      <alignment vertical="top"/>
      <protection/>
    </xf>
    <xf numFmtId="3" fontId="55" fillId="4" borderId="65" xfId="181" applyNumberFormat="1" applyFont="1" applyFill="1" applyBorder="1" applyAlignment="1">
      <alignment vertical="top"/>
      <protection/>
    </xf>
    <xf numFmtId="3" fontId="55" fillId="4" borderId="66" xfId="181" applyNumberFormat="1" applyFont="1" applyFill="1" applyBorder="1" applyAlignment="1">
      <alignment vertical="top"/>
      <protection/>
    </xf>
    <xf numFmtId="0" fontId="50" fillId="51" borderId="37" xfId="181" applyFont="1" applyFill="1" applyBorder="1">
      <alignment/>
      <protection/>
    </xf>
    <xf numFmtId="3" fontId="56" fillId="50" borderId="29" xfId="181" applyNumberFormat="1" applyFont="1" applyFill="1" applyBorder="1" applyAlignment="1">
      <alignment vertical="top" wrapText="1"/>
      <protection/>
    </xf>
    <xf numFmtId="0" fontId="27" fillId="52" borderId="25" xfId="0" applyFont="1" applyFill="1" applyBorder="1" applyAlignment="1">
      <alignment textRotation="90" wrapText="1"/>
    </xf>
    <xf numFmtId="0" fontId="50" fillId="52" borderId="25" xfId="0" applyFont="1" applyFill="1" applyBorder="1" applyAlignment="1">
      <alignment/>
    </xf>
    <xf numFmtId="1" fontId="50" fillId="52" borderId="25" xfId="0" applyNumberFormat="1" applyFont="1" applyFill="1" applyBorder="1" applyAlignment="1">
      <alignment/>
    </xf>
    <xf numFmtId="1" fontId="50" fillId="52" borderId="25" xfId="0" applyNumberFormat="1" applyFont="1" applyFill="1" applyBorder="1" applyAlignment="1">
      <alignment/>
    </xf>
    <xf numFmtId="0" fontId="85" fillId="52" borderId="25" xfId="0" applyFont="1" applyFill="1" applyBorder="1" applyAlignment="1">
      <alignment/>
    </xf>
    <xf numFmtId="0" fontId="89" fillId="0" borderId="25" xfId="0" applyFont="1" applyBorder="1" applyAlignment="1">
      <alignment wrapText="1" shrinkToFit="1"/>
    </xf>
    <xf numFmtId="49" fontId="48" fillId="44" borderId="0" xfId="150" applyNumberFormat="1" applyFont="1" applyAlignment="1">
      <alignment/>
    </xf>
    <xf numFmtId="0" fontId="48" fillId="44" borderId="0" xfId="150" applyFont="1" applyAlignment="1">
      <alignment vertical="top" wrapText="1"/>
    </xf>
    <xf numFmtId="49" fontId="1" fillId="0" borderId="25" xfId="0" applyNumberFormat="1" applyFont="1" applyBorder="1" applyAlignment="1">
      <alignment/>
    </xf>
    <xf numFmtId="0" fontId="1" fillId="0" borderId="25" xfId="0" applyFont="1" applyBorder="1" applyAlignment="1">
      <alignment/>
    </xf>
    <xf numFmtId="2" fontId="22" fillId="0" borderId="67" xfId="0" applyNumberFormat="1" applyFont="1" applyBorder="1" applyAlignment="1">
      <alignment horizontal="center" wrapText="1"/>
    </xf>
    <xf numFmtId="0" fontId="1" fillId="0" borderId="68" xfId="0" applyFont="1" applyBorder="1" applyAlignment="1">
      <alignment wrapText="1"/>
    </xf>
    <xf numFmtId="0" fontId="1" fillId="0" borderId="69" xfId="0" applyFont="1" applyBorder="1" applyAlignment="1">
      <alignment wrapText="1"/>
    </xf>
    <xf numFmtId="0" fontId="1" fillId="50" borderId="69" xfId="0" applyFont="1" applyFill="1" applyBorder="1" applyAlignment="1">
      <alignment wrapText="1"/>
    </xf>
    <xf numFmtId="0" fontId="1" fillId="0" borderId="69" xfId="0" applyFont="1" applyBorder="1" applyAlignment="1">
      <alignment horizontal="center" wrapText="1"/>
    </xf>
    <xf numFmtId="2" fontId="48" fillId="0" borderId="69" xfId="0" applyNumberFormat="1" applyFont="1" applyBorder="1" applyAlignment="1">
      <alignment wrapText="1"/>
    </xf>
    <xf numFmtId="2" fontId="48" fillId="50" borderId="25" xfId="0" applyNumberFormat="1" applyFont="1" applyFill="1" applyBorder="1" applyAlignment="1">
      <alignment horizontal="right" wrapText="1"/>
    </xf>
    <xf numFmtId="2" fontId="48" fillId="0" borderId="70" xfId="0" applyNumberFormat="1" applyFont="1" applyBorder="1" applyAlignment="1">
      <alignment wrapText="1"/>
    </xf>
    <xf numFmtId="0" fontId="48" fillId="0" borderId="71" xfId="0" applyFont="1" applyBorder="1" applyAlignment="1">
      <alignment wrapText="1"/>
    </xf>
    <xf numFmtId="0" fontId="1" fillId="50" borderId="25" xfId="0" applyFont="1" applyFill="1" applyBorder="1" applyAlignment="1">
      <alignment wrapText="1"/>
    </xf>
    <xf numFmtId="0" fontId="48" fillId="0" borderId="72" xfId="0" applyFont="1" applyBorder="1" applyAlignment="1">
      <alignment horizontal="center" wrapText="1"/>
    </xf>
    <xf numFmtId="0" fontId="48" fillId="0" borderId="72" xfId="0" applyFont="1" applyBorder="1" applyAlignment="1">
      <alignment wrapText="1"/>
    </xf>
    <xf numFmtId="2" fontId="48" fillId="0" borderId="72" xfId="0" applyNumberFormat="1" applyFont="1" applyBorder="1" applyAlignment="1">
      <alignment wrapText="1"/>
    </xf>
    <xf numFmtId="2" fontId="48" fillId="0" borderId="25" xfId="0" applyNumberFormat="1" applyFont="1" applyBorder="1" applyAlignment="1">
      <alignment wrapText="1"/>
    </xf>
    <xf numFmtId="0" fontId="82" fillId="0" borderId="59" xfId="0" applyFont="1" applyBorder="1" applyAlignment="1">
      <alignment wrapText="1"/>
    </xf>
    <xf numFmtId="0" fontId="48" fillId="50" borderId="72" xfId="0" applyFont="1" applyFill="1" applyBorder="1" applyAlignment="1">
      <alignment wrapText="1"/>
    </xf>
    <xf numFmtId="197" fontId="48" fillId="50" borderId="25" xfId="0" applyNumberFormat="1" applyFont="1" applyFill="1" applyBorder="1" applyAlignment="1">
      <alignment horizontal="right"/>
    </xf>
    <xf numFmtId="0" fontId="48" fillId="0" borderId="73" xfId="0" applyFont="1" applyBorder="1" applyAlignment="1">
      <alignment wrapText="1"/>
    </xf>
    <xf numFmtId="0" fontId="48" fillId="0" borderId="25" xfId="0" applyFont="1" applyBorder="1" applyAlignment="1">
      <alignment wrapText="1"/>
    </xf>
    <xf numFmtId="0" fontId="48" fillId="50" borderId="25" xfId="0" applyFont="1" applyFill="1" applyBorder="1" applyAlignment="1">
      <alignment wrapText="1"/>
    </xf>
    <xf numFmtId="0" fontId="48" fillId="0" borderId="25" xfId="0" applyFont="1" applyBorder="1" applyAlignment="1">
      <alignment horizontal="center" wrapText="1"/>
    </xf>
    <xf numFmtId="2" fontId="82" fillId="0" borderId="25" xfId="0" applyNumberFormat="1" applyFont="1" applyBorder="1" applyAlignment="1">
      <alignment wrapText="1"/>
    </xf>
    <xf numFmtId="2" fontId="82" fillId="0" borderId="74" xfId="0" applyNumberFormat="1" applyFont="1" applyBorder="1" applyAlignment="1">
      <alignment wrapText="1"/>
    </xf>
    <xf numFmtId="2" fontId="82" fillId="50" borderId="25" xfId="0" applyNumberFormat="1" applyFont="1" applyFill="1" applyBorder="1" applyAlignment="1">
      <alignment wrapText="1"/>
    </xf>
    <xf numFmtId="2" fontId="48" fillId="50" borderId="25" xfId="0" applyNumberFormat="1" applyFont="1" applyFill="1" applyBorder="1" applyAlignment="1">
      <alignment wrapText="1"/>
    </xf>
    <xf numFmtId="2" fontId="48" fillId="0" borderId="74" xfId="0" applyNumberFormat="1" applyFont="1" applyBorder="1" applyAlignment="1">
      <alignment wrapText="1"/>
    </xf>
    <xf numFmtId="0" fontId="48" fillId="0" borderId="75" xfId="0" applyFont="1" applyBorder="1" applyAlignment="1">
      <alignment wrapText="1"/>
    </xf>
    <xf numFmtId="0" fontId="48" fillId="0" borderId="76" xfId="0" applyFont="1" applyBorder="1" applyAlignment="1">
      <alignment wrapText="1"/>
    </xf>
    <xf numFmtId="0" fontId="48" fillId="50" borderId="76" xfId="0" applyFont="1" applyFill="1" applyBorder="1" applyAlignment="1">
      <alignment wrapText="1"/>
    </xf>
    <xf numFmtId="0" fontId="48" fillId="0" borderId="76" xfId="0" applyFont="1" applyBorder="1" applyAlignment="1">
      <alignment horizontal="center" wrapText="1"/>
    </xf>
    <xf numFmtId="0" fontId="22" fillId="0" borderId="77" xfId="0" applyFont="1" applyBorder="1" applyAlignment="1">
      <alignment horizontal="center" wrapText="1"/>
    </xf>
    <xf numFmtId="0" fontId="22" fillId="0" borderId="78" xfId="0" applyFont="1" applyBorder="1" applyAlignment="1">
      <alignment horizontal="center" wrapText="1"/>
    </xf>
    <xf numFmtId="0" fontId="22" fillId="0" borderId="78" xfId="0" applyFont="1" applyBorder="1" applyAlignment="1">
      <alignment horizontal="center" vertical="center" wrapText="1"/>
    </xf>
    <xf numFmtId="0" fontId="22" fillId="0" borderId="53" xfId="0" applyFont="1" applyBorder="1" applyAlignment="1">
      <alignment horizontal="center" wrapText="1"/>
    </xf>
    <xf numFmtId="2" fontId="49" fillId="0" borderId="72" xfId="0" applyNumberFormat="1" applyFont="1" applyBorder="1" applyAlignment="1">
      <alignment wrapText="1"/>
    </xf>
    <xf numFmtId="2" fontId="48" fillId="0" borderId="79" xfId="0" applyNumberFormat="1" applyFont="1" applyBorder="1" applyAlignment="1">
      <alignment wrapText="1"/>
    </xf>
    <xf numFmtId="2" fontId="48" fillId="0" borderId="80" xfId="0" applyNumberFormat="1" applyFont="1" applyBorder="1" applyAlignment="1">
      <alignment wrapText="1"/>
    </xf>
    <xf numFmtId="0" fontId="49" fillId="0" borderId="72" xfId="0" applyFont="1" applyBorder="1" applyAlignment="1">
      <alignment wrapText="1"/>
    </xf>
    <xf numFmtId="0" fontId="49" fillId="0" borderId="72" xfId="0" applyFont="1" applyBorder="1" applyAlignment="1">
      <alignment horizontal="center" vertical="center" wrapText="1"/>
    </xf>
    <xf numFmtId="2" fontId="48" fillId="0" borderId="76" xfId="0" applyNumberFormat="1" applyFont="1" applyBorder="1" applyAlignment="1">
      <alignment wrapText="1"/>
    </xf>
    <xf numFmtId="2" fontId="48" fillId="0" borderId="81" xfId="0" applyNumberFormat="1" applyFont="1" applyBorder="1" applyAlignment="1">
      <alignment wrapText="1"/>
    </xf>
    <xf numFmtId="0" fontId="1" fillId="0" borderId="72" xfId="0" applyFont="1" applyBorder="1" applyAlignment="1">
      <alignment wrapText="1"/>
    </xf>
    <xf numFmtId="0" fontId="1" fillId="0" borderId="82" xfId="0" applyFont="1" applyBorder="1" applyAlignment="1">
      <alignment wrapText="1"/>
    </xf>
    <xf numFmtId="0" fontId="22" fillId="0" borderId="51" xfId="0" applyFont="1" applyBorder="1" applyAlignment="1">
      <alignment horizontal="center" vertical="center" wrapText="1"/>
    </xf>
    <xf numFmtId="2" fontId="22" fillId="53" borderId="77" xfId="0" applyNumberFormat="1" applyFont="1" applyFill="1" applyBorder="1" applyAlignment="1">
      <alignment wrapText="1"/>
    </xf>
    <xf numFmtId="2" fontId="22" fillId="53" borderId="78" xfId="0" applyNumberFormat="1" applyFont="1" applyFill="1" applyBorder="1" applyAlignment="1">
      <alignment wrapText="1"/>
    </xf>
    <xf numFmtId="2" fontId="22" fillId="53" borderId="83" xfId="0" applyNumberFormat="1" applyFont="1" applyFill="1" applyBorder="1" applyAlignment="1">
      <alignment wrapText="1"/>
    </xf>
    <xf numFmtId="0" fontId="55" fillId="0" borderId="25" xfId="0" applyFont="1" applyBorder="1" applyAlignment="1">
      <alignment/>
    </xf>
    <xf numFmtId="0" fontId="55" fillId="49" borderId="25" xfId="0" applyFont="1" applyFill="1" applyBorder="1" applyAlignment="1">
      <alignment/>
    </xf>
    <xf numFmtId="1" fontId="55" fillId="0" borderId="25" xfId="0" applyNumberFormat="1" applyFont="1" applyBorder="1" applyAlignment="1">
      <alignment/>
    </xf>
    <xf numFmtId="1" fontId="55" fillId="49" borderId="25" xfId="0" applyNumberFormat="1" applyFont="1" applyFill="1" applyBorder="1" applyAlignment="1">
      <alignment/>
    </xf>
    <xf numFmtId="3" fontId="0" fillId="0" borderId="0" xfId="0" applyNumberFormat="1" applyFont="1" applyAlignment="1">
      <alignment horizontal="right"/>
    </xf>
    <xf numFmtId="0" fontId="90" fillId="0" borderId="61" xfId="0" applyFont="1" applyBorder="1" applyAlignment="1">
      <alignment horizontal="left" wrapText="1"/>
    </xf>
    <xf numFmtId="0" fontId="90" fillId="0" borderId="25" xfId="0" applyFont="1" applyBorder="1" applyAlignment="1">
      <alignment vertical="top" wrapText="1"/>
    </xf>
    <xf numFmtId="0" fontId="90" fillId="0" borderId="25" xfId="0" applyFont="1" applyBorder="1" applyAlignment="1">
      <alignment wrapText="1"/>
    </xf>
    <xf numFmtId="0" fontId="90" fillId="0" borderId="25" xfId="0" applyFont="1" applyBorder="1" applyAlignment="1">
      <alignment horizontal="justify"/>
    </xf>
    <xf numFmtId="0" fontId="91" fillId="0" borderId="25" xfId="0" applyFont="1" applyBorder="1" applyAlignment="1">
      <alignment horizontal="left" wrapText="1"/>
    </xf>
    <xf numFmtId="0" fontId="50" fillId="0" borderId="84" xfId="181" applyFont="1" applyBorder="1">
      <alignment/>
      <protection/>
    </xf>
    <xf numFmtId="3" fontId="55" fillId="4" borderId="85" xfId="181" applyNumberFormat="1" applyFont="1" applyFill="1" applyBorder="1" applyAlignment="1">
      <alignment vertical="top"/>
      <protection/>
    </xf>
    <xf numFmtId="3" fontId="56" fillId="0" borderId="86" xfId="181" applyNumberFormat="1" applyFont="1" applyBorder="1">
      <alignment/>
      <protection/>
    </xf>
    <xf numFmtId="0" fontId="0" fillId="0" borderId="0" xfId="0" applyAlignment="1">
      <alignment horizontal="left" wrapText="1"/>
    </xf>
    <xf numFmtId="1" fontId="48" fillId="50" borderId="25" xfId="0" applyNumberFormat="1" applyFont="1" applyFill="1" applyBorder="1" applyAlignment="1">
      <alignment horizontal="center" wrapText="1"/>
    </xf>
    <xf numFmtId="0" fontId="0" fillId="0" borderId="25" xfId="0" applyBorder="1" applyAlignment="1">
      <alignment wrapText="1"/>
    </xf>
    <xf numFmtId="0" fontId="92" fillId="0" borderId="0" xfId="0" applyFont="1" applyAlignment="1">
      <alignment wrapText="1"/>
    </xf>
    <xf numFmtId="0" fontId="92" fillId="0" borderId="87" xfId="0" applyFont="1" applyBorder="1" applyAlignment="1">
      <alignment horizontal="left" vertical="center" wrapText="1"/>
    </xf>
    <xf numFmtId="0" fontId="92" fillId="0" borderId="87" xfId="0" applyFont="1" applyBorder="1" applyAlignment="1">
      <alignment vertical="center" wrapText="1"/>
    </xf>
    <xf numFmtId="0" fontId="92" fillId="0" borderId="0" xfId="0" applyFont="1" applyAlignment="1">
      <alignment vertical="center" wrapText="1"/>
    </xf>
    <xf numFmtId="3" fontId="50" fillId="0" borderId="30" xfId="181" applyNumberFormat="1" applyFont="1" applyBorder="1" applyAlignment="1">
      <alignment/>
      <protection/>
    </xf>
    <xf numFmtId="3" fontId="50" fillId="0" borderId="30" xfId="181" applyNumberFormat="1" applyFont="1" applyBorder="1" applyAlignment="1">
      <alignment vertical="center" wrapText="1"/>
      <protection/>
    </xf>
    <xf numFmtId="3" fontId="50" fillId="21" borderId="88" xfId="181" applyNumberFormat="1" applyFont="1" applyFill="1" applyBorder="1" applyAlignment="1">
      <alignment vertical="top"/>
      <protection/>
    </xf>
    <xf numFmtId="3" fontId="50" fillId="21" borderId="89" xfId="181" applyNumberFormat="1" applyFont="1" applyFill="1" applyBorder="1" applyAlignment="1">
      <alignment vertical="top"/>
      <protection/>
    </xf>
    <xf numFmtId="3" fontId="50" fillId="21" borderId="90" xfId="181" applyNumberFormat="1" applyFont="1" applyFill="1" applyBorder="1" applyAlignment="1">
      <alignment vertical="top"/>
      <protection/>
    </xf>
    <xf numFmtId="3" fontId="50" fillId="21" borderId="28" xfId="181" applyNumberFormat="1" applyFont="1" applyFill="1" applyBorder="1" applyAlignment="1">
      <alignment vertical="top"/>
      <protection/>
    </xf>
    <xf numFmtId="3" fontId="50" fillId="21" borderId="27" xfId="181" applyNumberFormat="1" applyFont="1" applyFill="1" applyBorder="1" applyAlignment="1">
      <alignment vertical="top"/>
      <protection/>
    </xf>
    <xf numFmtId="3" fontId="50" fillId="21" borderId="29" xfId="181" applyNumberFormat="1" applyFont="1" applyFill="1" applyBorder="1" applyAlignment="1">
      <alignment vertical="top"/>
      <protection/>
    </xf>
    <xf numFmtId="3" fontId="55" fillId="0" borderId="91" xfId="181" applyNumberFormat="1" applyFont="1" applyBorder="1" applyAlignment="1">
      <alignment vertical="top"/>
      <protection/>
    </xf>
    <xf numFmtId="3" fontId="55" fillId="0" borderId="92" xfId="181" applyNumberFormat="1" applyFont="1" applyBorder="1" applyAlignment="1">
      <alignment vertical="top"/>
      <protection/>
    </xf>
    <xf numFmtId="3" fontId="55" fillId="0" borderId="93" xfId="181" applyNumberFormat="1" applyFont="1" applyBorder="1" applyAlignment="1">
      <alignment vertical="top"/>
      <protection/>
    </xf>
    <xf numFmtId="41" fontId="50" fillId="0" borderId="49" xfId="181" applyNumberFormat="1" applyFont="1" applyBorder="1">
      <alignment/>
      <protection/>
    </xf>
    <xf numFmtId="41" fontId="50" fillId="0" borderId="0" xfId="181" applyNumberFormat="1" applyFont="1" applyBorder="1">
      <alignment/>
      <protection/>
    </xf>
    <xf numFmtId="41" fontId="50" fillId="0" borderId="50" xfId="181" applyNumberFormat="1" applyFont="1" applyBorder="1">
      <alignment/>
      <protection/>
    </xf>
    <xf numFmtId="41" fontId="50" fillId="0" borderId="82" xfId="181" applyNumberFormat="1" applyFont="1" applyBorder="1" applyAlignment="1">
      <alignment/>
      <protection/>
    </xf>
    <xf numFmtId="41" fontId="50" fillId="0" borderId="94" xfId="181" applyNumberFormat="1" applyFont="1" applyBorder="1" applyAlignment="1">
      <alignment/>
      <protection/>
    </xf>
    <xf numFmtId="41" fontId="50" fillId="0" borderId="95" xfId="181" applyNumberFormat="1" applyFont="1" applyBorder="1" applyAlignment="1">
      <alignment/>
      <protection/>
    </xf>
    <xf numFmtId="0" fontId="50" fillId="0" borderId="25" xfId="181" applyFont="1" applyBorder="1" applyAlignment="1">
      <alignment horizontal="center" vertical="justify" wrapText="1"/>
      <protection/>
    </xf>
    <xf numFmtId="49" fontId="53" fillId="0" borderId="0" xfId="0" applyNumberFormat="1" applyFont="1" applyAlignment="1">
      <alignment horizontal="left" wrapText="1"/>
    </xf>
    <xf numFmtId="49" fontId="51" fillId="53" borderId="0" xfId="0" applyNumberFormat="1" applyFont="1" applyFill="1" applyAlignment="1">
      <alignment horizontal="center"/>
    </xf>
    <xf numFmtId="49" fontId="51" fillId="0" borderId="0" xfId="0" applyNumberFormat="1" applyFont="1" applyAlignment="1">
      <alignment horizontal="left" wrapText="1"/>
    </xf>
    <xf numFmtId="0" fontId="61" fillId="0" borderId="25" xfId="0" applyFont="1" applyFill="1" applyBorder="1" applyAlignment="1">
      <alignment horizontal="left" vertical="center" wrapText="1"/>
    </xf>
    <xf numFmtId="0" fontId="27" fillId="0" borderId="59" xfId="0" applyFont="1" applyBorder="1" applyAlignment="1">
      <alignment horizontal="center"/>
    </xf>
    <xf numFmtId="0" fontId="27" fillId="0" borderId="5" xfId="0" applyFont="1" applyBorder="1" applyAlignment="1">
      <alignment horizontal="center"/>
    </xf>
    <xf numFmtId="0" fontId="27" fillId="0" borderId="60" xfId="0" applyFont="1" applyBorder="1" applyAlignment="1">
      <alignment horizontal="center"/>
    </xf>
    <xf numFmtId="0" fontId="27" fillId="52" borderId="25" xfId="0" applyFont="1" applyFill="1" applyBorder="1" applyAlignment="1">
      <alignment horizontal="center"/>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xf numFmtId="2" fontId="0" fillId="0" borderId="61" xfId="0" applyNumberFormat="1" applyBorder="1" applyAlignment="1">
      <alignment horizontal="center" vertical="center" wrapText="1"/>
    </xf>
    <xf numFmtId="2" fontId="0" fillId="0" borderId="72" xfId="0" applyNumberFormat="1" applyBorder="1" applyAlignment="1">
      <alignment horizontal="center" vertical="center" wrapText="1"/>
    </xf>
  </cellXfs>
  <cellStyles count="24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2 2" xfId="127"/>
    <cellStyle name="Comma 2 3" xfId="128"/>
    <cellStyle name="Comma 2 4" xfId="129"/>
    <cellStyle name="Comma 2 4 2" xfId="130"/>
    <cellStyle name="Comma 2 5" xfId="131"/>
    <cellStyle name="Comma 3" xfId="132"/>
    <cellStyle name="Comma 3 2" xfId="133"/>
    <cellStyle name="Comma 3 2 2" xfId="134"/>
    <cellStyle name="Comma 3 3" xfId="135"/>
    <cellStyle name="Comma 4" xfId="136"/>
    <cellStyle name="Comma 4 2" xfId="137"/>
    <cellStyle name="Comma 5" xfId="138"/>
    <cellStyle name="Comma 5 2" xfId="139"/>
    <cellStyle name="Currency" xfId="140"/>
    <cellStyle name="Currency [0]" xfId="141"/>
    <cellStyle name="Date" xfId="142"/>
    <cellStyle name="EYHeader1" xfId="143"/>
    <cellStyle name="Euro" xfId="144"/>
    <cellStyle name="Euro 2" xfId="145"/>
    <cellStyle name="Explanatory Text" xfId="146"/>
    <cellStyle name="Explanatory Text 2" xfId="147"/>
    <cellStyle name="Fixed" xfId="148"/>
    <cellStyle name="Followed Hyperlink" xfId="149"/>
    <cellStyle name="Good" xfId="150"/>
    <cellStyle name="Good 2" xfId="151"/>
    <cellStyle name="Heading 1" xfId="152"/>
    <cellStyle name="Heading 1 2" xfId="153"/>
    <cellStyle name="Heading 2" xfId="154"/>
    <cellStyle name="Heading 2 2" xfId="155"/>
    <cellStyle name="Heading 3" xfId="156"/>
    <cellStyle name="Heading 3 2" xfId="157"/>
    <cellStyle name="Heading 4" xfId="158"/>
    <cellStyle name="Heading 4 2" xfId="159"/>
    <cellStyle name="Hyperlink" xfId="160"/>
    <cellStyle name="Input" xfId="161"/>
    <cellStyle name="Input 2" xfId="162"/>
    <cellStyle name="Linked Cell" xfId="163"/>
    <cellStyle name="Linked Cell 2" xfId="164"/>
    <cellStyle name="Neutral" xfId="165"/>
    <cellStyle name="Neutral 2" xfId="166"/>
    <cellStyle name="Normal 2" xfId="167"/>
    <cellStyle name="Normal 2 2" xfId="168"/>
    <cellStyle name="Normal 2 2 2" xfId="169"/>
    <cellStyle name="Normal 2 3" xfId="170"/>
    <cellStyle name="Normal 2_ATD_2012_1Q._2" xfId="171"/>
    <cellStyle name="Normal 3" xfId="172"/>
    <cellStyle name="Normal 3 2" xfId="173"/>
    <cellStyle name="Normal 3 3" xfId="174"/>
    <cellStyle name="Normal 3_ATD_2012_1Q._2" xfId="175"/>
    <cellStyle name="Normal 4" xfId="176"/>
    <cellStyle name="Normal 5" xfId="177"/>
    <cellStyle name="Normal 5 2" xfId="178"/>
    <cellStyle name="Normal 5_grafiki" xfId="179"/>
    <cellStyle name="Normal 6" xfId="180"/>
    <cellStyle name="Normal_Copy of veidlapas_gp_bilance_pelna&amp;zaudejumu_apr" xfId="181"/>
    <cellStyle name="Note" xfId="182"/>
    <cellStyle name="Note 2" xfId="183"/>
    <cellStyle name="Note 2 2" xfId="184"/>
    <cellStyle name="Note 3" xfId="185"/>
    <cellStyle name="Output" xfId="186"/>
    <cellStyle name="Output 2" xfId="187"/>
    <cellStyle name="Parastais_b-nekustip" xfId="188"/>
    <cellStyle name="Percent" xfId="189"/>
    <cellStyle name="Percent 2" xfId="190"/>
    <cellStyle name="Percent 3" xfId="191"/>
    <cellStyle name="Percent 3 2" xfId="192"/>
    <cellStyle name="Percent 3 3" xfId="193"/>
    <cellStyle name="Percent 3 4" xfId="194"/>
    <cellStyle name="Percent 4" xfId="195"/>
    <cellStyle name="Percent 4 2" xfId="196"/>
    <cellStyle name="Percent 5" xfId="197"/>
    <cellStyle name="Style 1" xfId="198"/>
    <cellStyle name="Text" xfId="199"/>
    <cellStyle name="Title" xfId="200"/>
    <cellStyle name="Title 2" xfId="201"/>
    <cellStyle name="Total" xfId="202"/>
    <cellStyle name="Total 2" xfId="203"/>
    <cellStyle name="Warning Text" xfId="204"/>
    <cellStyle name="Warning Text 2" xfId="205"/>
    <cellStyle name="Акцент1" xfId="206"/>
    <cellStyle name="Акцент1 2" xfId="207"/>
    <cellStyle name="Акцент2" xfId="208"/>
    <cellStyle name="Акцент2 2" xfId="209"/>
    <cellStyle name="Акцент3" xfId="210"/>
    <cellStyle name="Акцент3 2" xfId="211"/>
    <cellStyle name="Акцент4" xfId="212"/>
    <cellStyle name="Акцент4 2" xfId="213"/>
    <cellStyle name="Акцент5" xfId="214"/>
    <cellStyle name="Акцент5 2" xfId="215"/>
    <cellStyle name="Акцент6" xfId="216"/>
    <cellStyle name="Акцент6 2" xfId="217"/>
    <cellStyle name="Ввод " xfId="218"/>
    <cellStyle name="Ввод  2" xfId="219"/>
    <cellStyle name="Вывод" xfId="220"/>
    <cellStyle name="Вывод 2" xfId="221"/>
    <cellStyle name="Вычисление" xfId="222"/>
    <cellStyle name="Вычисление 2" xfId="223"/>
    <cellStyle name="Заголовок 1" xfId="224"/>
    <cellStyle name="Заголовок 1 2" xfId="225"/>
    <cellStyle name="Заголовок 2" xfId="226"/>
    <cellStyle name="Заголовок 2 2" xfId="227"/>
    <cellStyle name="Заголовок 3" xfId="228"/>
    <cellStyle name="Заголовок 3 2" xfId="229"/>
    <cellStyle name="Заголовок 4" xfId="230"/>
    <cellStyle name="Заголовок 4 2" xfId="231"/>
    <cellStyle name="Итог" xfId="232"/>
    <cellStyle name="Итог 2" xfId="233"/>
    <cellStyle name="Контрольная ячейка" xfId="234"/>
    <cellStyle name="Контрольная ячейка 2" xfId="235"/>
    <cellStyle name="Название" xfId="236"/>
    <cellStyle name="Название 2" xfId="237"/>
    <cellStyle name="Нейтральный" xfId="238"/>
    <cellStyle name="Нейтральный 2" xfId="239"/>
    <cellStyle name="Плохой" xfId="240"/>
    <cellStyle name="Плохой 2" xfId="241"/>
    <cellStyle name="Пояснение" xfId="242"/>
    <cellStyle name="Пояснение 2" xfId="243"/>
    <cellStyle name="Примечание" xfId="244"/>
    <cellStyle name="Примечание 2" xfId="245"/>
    <cellStyle name="Примечание 3" xfId="246"/>
    <cellStyle name="Примечание_2011_12_22_inv_budz_2012_v3" xfId="247"/>
    <cellStyle name="Связанная ячейка" xfId="248"/>
    <cellStyle name="Связанная ячейка 2" xfId="249"/>
    <cellStyle name="Текст предупреждения" xfId="250"/>
    <cellStyle name="Текст предупреждения 2" xfId="251"/>
    <cellStyle name="Хороший" xfId="252"/>
    <cellStyle name="Хороший 2" xfId="2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0"/>
  <sheetViews>
    <sheetView tabSelected="1" view="pageBreakPreview" zoomScale="130" zoomScaleSheetLayoutView="130" workbookViewId="0" topLeftCell="A1">
      <selection activeCell="M6" sqref="M6"/>
    </sheetView>
  </sheetViews>
  <sheetFormatPr defaultColWidth="9.140625" defaultRowHeight="15"/>
  <cols>
    <col min="1" max="1" width="4.8515625" style="12" customWidth="1"/>
    <col min="2" max="2" width="41.8515625" style="13" customWidth="1"/>
    <col min="3" max="3" width="10.00390625" style="12" customWidth="1"/>
    <col min="4" max="5" width="9.8515625" style="12" customWidth="1"/>
    <col min="6" max="6" width="10.28125" style="12" customWidth="1"/>
    <col min="7" max="8" width="9.421875" style="12" customWidth="1"/>
    <col min="9" max="16384" width="9.140625" style="5" customWidth="1"/>
  </cols>
  <sheetData>
    <row r="1" ht="15.75">
      <c r="A1" s="26" t="s">
        <v>267</v>
      </c>
    </row>
    <row r="2" spans="1:2" ht="15.75">
      <c r="A2" s="258" t="s">
        <v>297</v>
      </c>
      <c r="B2" s="259"/>
    </row>
    <row r="3" spans="1:2" s="7" customFormat="1" ht="27.75" customHeight="1">
      <c r="A3" s="27"/>
      <c r="B3" s="27" t="s">
        <v>217</v>
      </c>
    </row>
    <row r="4" spans="1:8" s="7" customFormat="1" ht="27.75" customHeight="1">
      <c r="A4" s="9"/>
      <c r="B4" s="20"/>
      <c r="C4" s="11"/>
      <c r="D4" s="11"/>
      <c r="E4" s="11"/>
      <c r="F4" s="11"/>
      <c r="G4" s="11"/>
      <c r="H4" s="11"/>
    </row>
    <row r="5" spans="1:8" s="33" customFormat="1" ht="13.5" customHeight="1">
      <c r="A5" s="346" t="s">
        <v>71</v>
      </c>
      <c r="B5" s="346" t="s">
        <v>194</v>
      </c>
      <c r="C5" s="32" t="s">
        <v>3</v>
      </c>
      <c r="D5" s="32"/>
      <c r="E5" s="32"/>
      <c r="F5" s="32" t="s">
        <v>4</v>
      </c>
      <c r="G5" s="32"/>
      <c r="H5" s="184"/>
    </row>
    <row r="6" spans="1:8" s="33" customFormat="1" ht="52.5" customHeight="1">
      <c r="A6" s="346"/>
      <c r="B6" s="346"/>
      <c r="C6" s="34" t="s">
        <v>0</v>
      </c>
      <c r="D6" s="34" t="s">
        <v>1</v>
      </c>
      <c r="E6" s="34" t="s">
        <v>2</v>
      </c>
      <c r="F6" s="34" t="s">
        <v>0</v>
      </c>
      <c r="G6" s="34" t="s">
        <v>1</v>
      </c>
      <c r="H6" s="185" t="s">
        <v>2</v>
      </c>
    </row>
    <row r="7" spans="1:8" s="33" customFormat="1" ht="12.75">
      <c r="A7" s="35"/>
      <c r="B7" s="36" t="s">
        <v>85</v>
      </c>
      <c r="C7" s="37"/>
      <c r="D7" s="38"/>
      <c r="E7" s="39"/>
      <c r="F7" s="37"/>
      <c r="G7" s="38"/>
      <c r="H7" s="39"/>
    </row>
    <row r="8" spans="1:8" s="33" customFormat="1" ht="12.75">
      <c r="A8" s="35" t="s">
        <v>86</v>
      </c>
      <c r="B8" s="36"/>
      <c r="C8" s="37"/>
      <c r="D8" s="38"/>
      <c r="E8" s="39"/>
      <c r="F8" s="37"/>
      <c r="G8" s="38"/>
      <c r="H8" s="39"/>
    </row>
    <row r="9" spans="1:8" s="33" customFormat="1" ht="12.75">
      <c r="A9" s="40" t="s">
        <v>87</v>
      </c>
      <c r="B9" s="41"/>
      <c r="C9" s="42"/>
      <c r="D9" s="43"/>
      <c r="E9" s="44"/>
      <c r="F9" s="42"/>
      <c r="G9" s="43"/>
      <c r="H9" s="44"/>
    </row>
    <row r="10" spans="1:8" s="33" customFormat="1" ht="12.75">
      <c r="A10" s="45" t="s">
        <v>9</v>
      </c>
      <c r="B10" s="46" t="s">
        <v>88</v>
      </c>
      <c r="C10" s="47"/>
      <c r="D10" s="48"/>
      <c r="E10" s="49"/>
      <c r="F10" s="47"/>
      <c r="G10" s="48"/>
      <c r="H10" s="49"/>
    </row>
    <row r="11" spans="1:8" s="33" customFormat="1" ht="25.5">
      <c r="A11" s="50" t="s">
        <v>11</v>
      </c>
      <c r="B11" s="46" t="s">
        <v>89</v>
      </c>
      <c r="C11" s="33">
        <v>72330</v>
      </c>
      <c r="D11" s="33">
        <v>64083</v>
      </c>
      <c r="E11" s="33">
        <v>504371</v>
      </c>
      <c r="F11" s="47">
        <v>153671</v>
      </c>
      <c r="G11" s="51">
        <v>159548</v>
      </c>
      <c r="H11" s="52">
        <v>233971</v>
      </c>
    </row>
    <row r="12" spans="1:8" s="33" customFormat="1" ht="12.75">
      <c r="A12" s="45" t="s">
        <v>12</v>
      </c>
      <c r="B12" s="46" t="s">
        <v>90</v>
      </c>
      <c r="C12" s="47"/>
      <c r="D12" s="53"/>
      <c r="E12" s="49"/>
      <c r="F12" s="47"/>
      <c r="G12" s="53"/>
      <c r="H12" s="49"/>
    </row>
    <row r="13" spans="1:8" s="33" customFormat="1" ht="12.75">
      <c r="A13" s="45" t="s">
        <v>14</v>
      </c>
      <c r="B13" s="46" t="s">
        <v>91</v>
      </c>
      <c r="C13" s="47"/>
      <c r="D13" s="53"/>
      <c r="E13" s="49"/>
      <c r="F13" s="47"/>
      <c r="G13" s="53"/>
      <c r="H13" s="49"/>
    </row>
    <row r="14" spans="1:8" s="33" customFormat="1" ht="12.75" customHeight="1">
      <c r="A14" s="45" t="s">
        <v>15</v>
      </c>
      <c r="B14" s="46" t="s">
        <v>92</v>
      </c>
      <c r="C14" s="54"/>
      <c r="D14" s="51"/>
      <c r="E14" s="52"/>
      <c r="F14" s="54"/>
      <c r="G14" s="51"/>
      <c r="H14" s="52"/>
    </row>
    <row r="15" spans="1:8" s="33" customFormat="1" ht="12.75">
      <c r="A15" s="55" t="s">
        <v>93</v>
      </c>
      <c r="B15" s="56"/>
      <c r="C15" s="57">
        <f aca="true" t="shared" si="0" ref="C15:H15">SUM(C11:C14)</f>
        <v>72330</v>
      </c>
      <c r="D15" s="57">
        <f t="shared" si="0"/>
        <v>64083</v>
      </c>
      <c r="E15" s="59">
        <f t="shared" si="0"/>
        <v>504371</v>
      </c>
      <c r="F15" s="57">
        <f t="shared" si="0"/>
        <v>153671</v>
      </c>
      <c r="G15" s="58">
        <f t="shared" si="0"/>
        <v>159548</v>
      </c>
      <c r="H15" s="59">
        <f t="shared" si="0"/>
        <v>233971</v>
      </c>
    </row>
    <row r="16" spans="1:8" s="33" customFormat="1" ht="15" customHeight="1">
      <c r="A16" s="50" t="s">
        <v>9</v>
      </c>
      <c r="B16" s="46" t="s">
        <v>94</v>
      </c>
      <c r="C16" s="54"/>
      <c r="D16" s="51"/>
      <c r="E16" s="52"/>
      <c r="F16" s="54"/>
      <c r="G16" s="51"/>
      <c r="H16" s="52"/>
    </row>
    <row r="17" spans="1:8" s="33" customFormat="1" ht="15" customHeight="1">
      <c r="A17" s="45" t="s">
        <v>11</v>
      </c>
      <c r="B17" s="60" t="s">
        <v>95</v>
      </c>
      <c r="C17" s="61"/>
      <c r="D17" s="62"/>
      <c r="E17" s="63"/>
      <c r="F17" s="61"/>
      <c r="G17" s="62"/>
      <c r="H17" s="63"/>
    </row>
    <row r="18" spans="1:8" s="33" customFormat="1" ht="12.75">
      <c r="A18" s="45" t="s">
        <v>12</v>
      </c>
      <c r="B18" s="46" t="s">
        <v>96</v>
      </c>
      <c r="C18" s="47"/>
      <c r="D18" s="53"/>
      <c r="E18" s="49"/>
      <c r="F18" s="47"/>
      <c r="G18" s="53"/>
      <c r="H18" s="49"/>
    </row>
    <row r="19" spans="1:8" s="33" customFormat="1" ht="12.75">
      <c r="A19" s="50" t="s">
        <v>14</v>
      </c>
      <c r="B19" s="60" t="s">
        <v>97</v>
      </c>
      <c r="C19" s="33">
        <v>191727</v>
      </c>
      <c r="D19" s="33">
        <v>218637</v>
      </c>
      <c r="E19" s="33">
        <v>230499</v>
      </c>
      <c r="F19" s="64">
        <v>187542</v>
      </c>
      <c r="G19" s="65">
        <v>198051</v>
      </c>
      <c r="H19" s="66">
        <v>205299</v>
      </c>
    </row>
    <row r="20" spans="1:8" s="33" customFormat="1" ht="25.5">
      <c r="A20" s="50" t="s">
        <v>15</v>
      </c>
      <c r="B20" s="60" t="s">
        <v>207</v>
      </c>
      <c r="C20" s="64"/>
      <c r="D20" s="33">
        <v>856</v>
      </c>
      <c r="E20" s="66"/>
      <c r="F20" s="64"/>
      <c r="G20" s="65">
        <v>5211</v>
      </c>
      <c r="H20" s="66"/>
    </row>
    <row r="21" spans="1:8" s="33" customFormat="1" ht="12.75">
      <c r="A21" s="50" t="s">
        <v>17</v>
      </c>
      <c r="B21" s="60" t="s">
        <v>98</v>
      </c>
      <c r="C21" s="64"/>
      <c r="D21" s="65"/>
      <c r="E21" s="66"/>
      <c r="F21" s="64"/>
      <c r="G21" s="65"/>
      <c r="H21" s="66"/>
    </row>
    <row r="22" spans="1:8" s="33" customFormat="1" ht="12.75">
      <c r="A22" s="55" t="s">
        <v>99</v>
      </c>
      <c r="B22" s="56"/>
      <c r="C22" s="57">
        <f>SUM(C18:C21)</f>
        <v>191727</v>
      </c>
      <c r="D22" s="58">
        <f>SUM(D19:D21)</f>
        <v>219493</v>
      </c>
      <c r="E22" s="59">
        <f>SUM(E19:E21)</f>
        <v>230499</v>
      </c>
      <c r="F22" s="57">
        <f>SUM(F19:F21)</f>
        <v>187542</v>
      </c>
      <c r="G22" s="58">
        <f>SUM(G16:G21)</f>
        <v>203262</v>
      </c>
      <c r="H22" s="59">
        <f>SUM(H17:H21)</f>
        <v>205299</v>
      </c>
    </row>
    <row r="23" spans="1:8" s="33" customFormat="1" ht="12.75">
      <c r="A23" s="40" t="s">
        <v>100</v>
      </c>
      <c r="B23" s="41"/>
      <c r="C23" s="42"/>
      <c r="D23" s="43"/>
      <c r="E23" s="44"/>
      <c r="F23" s="42"/>
      <c r="G23" s="43"/>
      <c r="H23" s="44"/>
    </row>
    <row r="24" spans="1:8" s="33" customFormat="1" ht="12.75">
      <c r="A24" s="45"/>
      <c r="B24" s="60" t="s">
        <v>101</v>
      </c>
      <c r="C24" s="64"/>
      <c r="D24" s="65"/>
      <c r="E24" s="66"/>
      <c r="F24" s="64"/>
      <c r="G24" s="65"/>
      <c r="H24" s="66"/>
    </row>
    <row r="25" spans="1:8" s="33" customFormat="1" ht="12.75">
      <c r="A25" s="55" t="s">
        <v>102</v>
      </c>
      <c r="B25" s="56"/>
      <c r="C25" s="57"/>
      <c r="D25" s="58"/>
      <c r="E25" s="59"/>
      <c r="F25" s="57"/>
      <c r="G25" s="58"/>
      <c r="H25" s="59"/>
    </row>
    <row r="26" spans="1:8" s="33" customFormat="1" ht="12.75">
      <c r="A26" s="67" t="s">
        <v>103</v>
      </c>
      <c r="B26" s="41"/>
      <c r="C26" s="42"/>
      <c r="D26" s="43"/>
      <c r="E26" s="44"/>
      <c r="F26" s="42"/>
      <c r="G26" s="43"/>
      <c r="H26" s="44"/>
    </row>
    <row r="27" spans="1:8" s="33" customFormat="1" ht="12.75">
      <c r="A27" s="45"/>
      <c r="B27" s="60" t="s">
        <v>101</v>
      </c>
      <c r="C27" s="64"/>
      <c r="D27" s="65"/>
      <c r="E27" s="66"/>
      <c r="F27" s="64"/>
      <c r="G27" s="65"/>
      <c r="H27" s="66"/>
    </row>
    <row r="28" spans="1:8" s="33" customFormat="1" ht="12.75">
      <c r="A28" s="55" t="s">
        <v>104</v>
      </c>
      <c r="B28" s="56"/>
      <c r="C28" s="57"/>
      <c r="D28" s="58"/>
      <c r="E28" s="59"/>
      <c r="F28" s="57"/>
      <c r="G28" s="58"/>
      <c r="H28" s="59"/>
    </row>
    <row r="29" spans="1:8" s="33" customFormat="1" ht="12.75">
      <c r="A29" s="40" t="s">
        <v>105</v>
      </c>
      <c r="B29" s="41"/>
      <c r="C29" s="42"/>
      <c r="D29" s="43"/>
      <c r="E29" s="44"/>
      <c r="F29" s="42"/>
      <c r="G29" s="43"/>
      <c r="H29" s="44"/>
    </row>
    <row r="30" spans="1:8" s="33" customFormat="1" ht="12.75">
      <c r="A30" s="45" t="s">
        <v>9</v>
      </c>
      <c r="B30" s="60" t="s">
        <v>106</v>
      </c>
      <c r="C30" s="64"/>
      <c r="D30" s="65"/>
      <c r="E30" s="66"/>
      <c r="F30" s="64"/>
      <c r="G30" s="65"/>
      <c r="H30" s="66"/>
    </row>
    <row r="31" spans="1:8" s="33" customFormat="1" ht="12.75">
      <c r="A31" s="45" t="s">
        <v>11</v>
      </c>
      <c r="B31" s="60" t="s">
        <v>107</v>
      </c>
      <c r="C31" s="64"/>
      <c r="D31" s="65"/>
      <c r="E31" s="66"/>
      <c r="F31" s="64"/>
      <c r="G31" s="65"/>
      <c r="H31" s="66"/>
    </row>
    <row r="32" spans="1:8" s="33" customFormat="1" ht="12.75">
      <c r="A32" s="45" t="s">
        <v>12</v>
      </c>
      <c r="B32" s="60" t="s">
        <v>108</v>
      </c>
      <c r="C32" s="64"/>
      <c r="D32" s="65"/>
      <c r="E32" s="66"/>
      <c r="F32" s="64"/>
      <c r="G32" s="65"/>
      <c r="H32" s="66"/>
    </row>
    <row r="33" spans="1:8" s="33" customFormat="1" ht="12.75">
      <c r="A33" s="45" t="s">
        <v>14</v>
      </c>
      <c r="B33" s="60" t="s">
        <v>109</v>
      </c>
      <c r="C33" s="64"/>
      <c r="D33" s="65"/>
      <c r="E33" s="66"/>
      <c r="F33" s="64"/>
      <c r="G33" s="65"/>
      <c r="H33" s="66"/>
    </row>
    <row r="34" spans="1:8" s="33" customFormat="1" ht="12.75">
      <c r="A34" s="45" t="s">
        <v>15</v>
      </c>
      <c r="B34" s="60" t="s">
        <v>110</v>
      </c>
      <c r="C34" s="64"/>
      <c r="D34" s="65"/>
      <c r="E34" s="66"/>
      <c r="F34" s="64"/>
      <c r="G34" s="65"/>
      <c r="H34" s="66"/>
    </row>
    <row r="35" spans="1:8" s="33" customFormat="1" ht="12.75">
      <c r="A35" s="45" t="s">
        <v>17</v>
      </c>
      <c r="B35" s="60" t="s">
        <v>111</v>
      </c>
      <c r="C35" s="64"/>
      <c r="D35" s="65"/>
      <c r="E35" s="66"/>
      <c r="F35" s="64"/>
      <c r="G35" s="65"/>
      <c r="H35" s="66"/>
    </row>
    <row r="36" spans="1:8" s="33" customFormat="1" ht="12.75">
      <c r="A36" s="45" t="s">
        <v>23</v>
      </c>
      <c r="B36" s="46" t="s">
        <v>112</v>
      </c>
      <c r="C36" s="47"/>
      <c r="D36" s="53"/>
      <c r="E36" s="49"/>
      <c r="F36" s="47"/>
      <c r="G36" s="53"/>
      <c r="H36" s="49"/>
    </row>
    <row r="37" spans="1:8" s="33" customFormat="1" ht="25.5">
      <c r="A37" s="68" t="s">
        <v>26</v>
      </c>
      <c r="B37" s="60" t="s">
        <v>113</v>
      </c>
      <c r="C37" s="64"/>
      <c r="D37" s="65"/>
      <c r="E37" s="66"/>
      <c r="F37" s="64"/>
      <c r="G37" s="65"/>
      <c r="H37" s="66"/>
    </row>
    <row r="38" spans="1:8" s="33" customFormat="1" ht="12.75">
      <c r="A38" s="68" t="s">
        <v>28</v>
      </c>
      <c r="B38" s="46" t="s">
        <v>114</v>
      </c>
      <c r="C38" s="47"/>
      <c r="D38" s="53"/>
      <c r="E38" s="49"/>
      <c r="F38" s="47"/>
      <c r="G38" s="53"/>
      <c r="H38" s="49"/>
    </row>
    <row r="39" spans="1:8" s="33" customFormat="1" ht="13.5" thickBot="1">
      <c r="A39" s="69" t="s">
        <v>115</v>
      </c>
      <c r="B39" s="70"/>
      <c r="C39" s="71"/>
      <c r="D39" s="72"/>
      <c r="E39" s="250"/>
      <c r="F39" s="71"/>
      <c r="G39" s="72"/>
      <c r="H39" s="73"/>
    </row>
    <row r="40" spans="1:8" s="33" customFormat="1" ht="12.75">
      <c r="A40" s="74" t="s">
        <v>116</v>
      </c>
      <c r="B40" s="75"/>
      <c r="C40" s="76">
        <f>C15+C22</f>
        <v>264057</v>
      </c>
      <c r="D40" s="76">
        <f>D15+D22</f>
        <v>283576</v>
      </c>
      <c r="E40" s="251">
        <f>E22+E15</f>
        <v>734870</v>
      </c>
      <c r="F40" s="76">
        <f>F15+F22</f>
        <v>341213</v>
      </c>
      <c r="G40" s="77">
        <f>G15+G22</f>
        <v>362810</v>
      </c>
      <c r="H40" s="78">
        <f>H22+H15</f>
        <v>439270</v>
      </c>
    </row>
    <row r="41" spans="1:8" s="33" customFormat="1" ht="12.75">
      <c r="A41" s="40" t="s">
        <v>117</v>
      </c>
      <c r="B41" s="41"/>
      <c r="C41" s="42"/>
      <c r="D41" s="43"/>
      <c r="E41" s="39"/>
      <c r="F41" s="42"/>
      <c r="G41" s="43"/>
      <c r="H41" s="44"/>
    </row>
    <row r="42" spans="1:8" s="33" customFormat="1" ht="12.75">
      <c r="A42" s="40" t="s">
        <v>118</v>
      </c>
      <c r="B42" s="41"/>
      <c r="C42" s="42"/>
      <c r="D42" s="43"/>
      <c r="E42" s="44"/>
      <c r="F42" s="42"/>
      <c r="G42" s="43"/>
      <c r="H42" s="44"/>
    </row>
    <row r="43" spans="1:8" s="33" customFormat="1" ht="12.75">
      <c r="A43" s="45" t="s">
        <v>9</v>
      </c>
      <c r="B43" s="60" t="s">
        <v>119</v>
      </c>
      <c r="C43" s="33">
        <v>40000</v>
      </c>
      <c r="D43" s="33">
        <v>40855</v>
      </c>
      <c r="E43" s="33">
        <v>46000</v>
      </c>
      <c r="F43" s="64">
        <v>42000</v>
      </c>
      <c r="G43" s="65">
        <v>40206</v>
      </c>
      <c r="H43" s="66">
        <v>46000</v>
      </c>
    </row>
    <row r="44" spans="1:8" s="33" customFormat="1" ht="12.75">
      <c r="A44" s="45" t="s">
        <v>11</v>
      </c>
      <c r="B44" s="46" t="s">
        <v>120</v>
      </c>
      <c r="C44" s="47"/>
      <c r="D44" s="53"/>
      <c r="E44" s="49"/>
      <c r="F44" s="47"/>
      <c r="G44" s="53"/>
      <c r="H44" s="49"/>
    </row>
    <row r="45" spans="1:8" s="33" customFormat="1" ht="12.75">
      <c r="A45" s="45" t="s">
        <v>12</v>
      </c>
      <c r="B45" s="79" t="s">
        <v>121</v>
      </c>
      <c r="C45" s="80"/>
      <c r="D45" s="81"/>
      <c r="E45" s="82"/>
      <c r="F45" s="80"/>
      <c r="G45" s="81"/>
      <c r="H45" s="82"/>
    </row>
    <row r="46" spans="1:8" s="33" customFormat="1" ht="12.75">
      <c r="A46" s="45" t="s">
        <v>14</v>
      </c>
      <c r="B46" s="46" t="s">
        <v>122</v>
      </c>
      <c r="C46" s="47"/>
      <c r="D46" s="53"/>
      <c r="E46" s="49"/>
      <c r="F46" s="47"/>
      <c r="G46" s="53"/>
      <c r="H46" s="49"/>
    </row>
    <row r="47" spans="1:8" s="33" customFormat="1" ht="12.75">
      <c r="A47" s="45" t="s">
        <v>15</v>
      </c>
      <c r="B47" s="46" t="s">
        <v>123</v>
      </c>
      <c r="C47" s="47"/>
      <c r="D47" s="53"/>
      <c r="E47" s="49"/>
      <c r="F47" s="47"/>
      <c r="G47" s="53"/>
      <c r="H47" s="49"/>
    </row>
    <row r="48" spans="1:8" s="33" customFormat="1" ht="12.75">
      <c r="A48" s="45" t="s">
        <v>17</v>
      </c>
      <c r="B48" s="60" t="s">
        <v>124</v>
      </c>
      <c r="C48" s="64"/>
      <c r="D48" s="65"/>
      <c r="E48" s="66"/>
      <c r="F48" s="64"/>
      <c r="G48" s="65"/>
      <c r="H48" s="66"/>
    </row>
    <row r="49" spans="1:8" s="33" customFormat="1" ht="12.75">
      <c r="A49" s="55" t="s">
        <v>125</v>
      </c>
      <c r="B49" s="56"/>
      <c r="C49" s="57">
        <f aca="true" t="shared" si="1" ref="C49:H49">SUM(C43:C48)</f>
        <v>40000</v>
      </c>
      <c r="D49" s="57">
        <f t="shared" si="1"/>
        <v>40855</v>
      </c>
      <c r="E49" s="59">
        <f t="shared" si="1"/>
        <v>46000</v>
      </c>
      <c r="F49" s="57">
        <f t="shared" si="1"/>
        <v>42000</v>
      </c>
      <c r="G49" s="58">
        <f t="shared" si="1"/>
        <v>40206</v>
      </c>
      <c r="H49" s="59">
        <f t="shared" si="1"/>
        <v>46000</v>
      </c>
    </row>
    <row r="50" spans="1:8" s="33" customFormat="1" ht="12.75">
      <c r="A50" s="40" t="s">
        <v>126</v>
      </c>
      <c r="B50" s="41"/>
      <c r="C50" s="42"/>
      <c r="D50" s="43"/>
      <c r="E50" s="44"/>
      <c r="F50" s="42"/>
      <c r="G50" s="43"/>
      <c r="H50" s="44"/>
    </row>
    <row r="51" spans="1:8" s="33" customFormat="1" ht="12.75">
      <c r="A51" s="45"/>
      <c r="B51" s="60" t="s">
        <v>101</v>
      </c>
      <c r="C51" s="64"/>
      <c r="D51" s="65"/>
      <c r="E51" s="66"/>
      <c r="F51" s="64"/>
      <c r="G51" s="65"/>
      <c r="H51" s="66"/>
    </row>
    <row r="52" spans="1:8" s="33" customFormat="1" ht="12.75">
      <c r="A52" s="55" t="s">
        <v>127</v>
      </c>
      <c r="B52" s="56"/>
      <c r="C52" s="331"/>
      <c r="D52" s="332"/>
      <c r="E52" s="333"/>
      <c r="F52" s="57"/>
      <c r="G52" s="58">
        <v>0</v>
      </c>
      <c r="H52" s="59"/>
    </row>
    <row r="53" spans="1:8" s="33" customFormat="1" ht="12.75">
      <c r="A53" s="40" t="s">
        <v>128</v>
      </c>
      <c r="B53" s="41"/>
      <c r="C53" s="337"/>
      <c r="D53" s="338"/>
      <c r="E53" s="339"/>
      <c r="F53" s="43"/>
      <c r="G53" s="43"/>
      <c r="H53" s="44"/>
    </row>
    <row r="54" spans="1:8" s="33" customFormat="1" ht="12.75">
      <c r="A54" s="45" t="s">
        <v>9</v>
      </c>
      <c r="B54" s="46" t="s">
        <v>129</v>
      </c>
      <c r="C54" s="340">
        <v>26650</v>
      </c>
      <c r="D54" s="341">
        <v>28051</v>
      </c>
      <c r="E54" s="342">
        <v>5000</v>
      </c>
      <c r="F54" s="329">
        <v>39000</v>
      </c>
      <c r="G54" s="53">
        <v>39030</v>
      </c>
      <c r="H54" s="49">
        <v>23400</v>
      </c>
    </row>
    <row r="55" spans="1:8" s="33" customFormat="1" ht="12.75">
      <c r="A55" s="45" t="s">
        <v>11</v>
      </c>
      <c r="B55" s="46" t="s">
        <v>130</v>
      </c>
      <c r="C55" s="340"/>
      <c r="D55" s="341"/>
      <c r="E55" s="342"/>
      <c r="F55" s="329"/>
      <c r="G55" s="53"/>
      <c r="H55" s="49"/>
    </row>
    <row r="56" spans="1:8" s="33" customFormat="1" ht="12.75">
      <c r="A56" s="45" t="s">
        <v>12</v>
      </c>
      <c r="B56" s="46" t="s">
        <v>131</v>
      </c>
      <c r="C56" s="340"/>
      <c r="D56" s="341"/>
      <c r="E56" s="342"/>
      <c r="F56" s="329"/>
      <c r="G56" s="53"/>
      <c r="H56" s="49"/>
    </row>
    <row r="57" spans="1:8" s="33" customFormat="1" ht="12.75">
      <c r="A57" s="45" t="s">
        <v>14</v>
      </c>
      <c r="B57" s="46" t="s">
        <v>132</v>
      </c>
      <c r="C57" s="340">
        <v>1097500</v>
      </c>
      <c r="D57" s="341">
        <v>1597825</v>
      </c>
      <c r="E57" s="342">
        <v>1030860</v>
      </c>
      <c r="F57" s="329">
        <v>1038850</v>
      </c>
      <c r="G57" s="53">
        <v>1044227</v>
      </c>
      <c r="H57" s="49">
        <v>1005000</v>
      </c>
    </row>
    <row r="58" spans="1:8" s="33" customFormat="1" ht="12.75">
      <c r="A58" s="45" t="s">
        <v>15</v>
      </c>
      <c r="B58" s="79" t="s">
        <v>133</v>
      </c>
      <c r="C58" s="340"/>
      <c r="D58" s="341"/>
      <c r="E58" s="342"/>
      <c r="F58" s="330"/>
      <c r="G58" s="81"/>
      <c r="H58" s="82"/>
    </row>
    <row r="59" spans="1:8" s="33" customFormat="1" ht="11.25" customHeight="1">
      <c r="A59" s="45" t="s">
        <v>17</v>
      </c>
      <c r="B59" s="79" t="s">
        <v>134</v>
      </c>
      <c r="C59" s="340"/>
      <c r="D59" s="341"/>
      <c r="E59" s="342"/>
      <c r="F59" s="330"/>
      <c r="G59" s="81"/>
      <c r="H59" s="82"/>
    </row>
    <row r="60" spans="1:8" s="33" customFormat="1" ht="12.75">
      <c r="A60" s="45" t="s">
        <v>23</v>
      </c>
      <c r="B60" s="46" t="s">
        <v>135</v>
      </c>
      <c r="C60" s="340">
        <v>16000</v>
      </c>
      <c r="D60" s="341">
        <v>16157</v>
      </c>
      <c r="E60" s="342">
        <v>35000</v>
      </c>
      <c r="F60" s="329">
        <v>25000</v>
      </c>
      <c r="G60" s="53">
        <v>20687</v>
      </c>
      <c r="H60" s="49">
        <v>45000</v>
      </c>
    </row>
    <row r="61" spans="1:8" s="33" customFormat="1" ht="12.75">
      <c r="A61" s="68" t="s">
        <v>26</v>
      </c>
      <c r="B61" s="46" t="s">
        <v>136</v>
      </c>
      <c r="C61" s="343"/>
      <c r="D61" s="344"/>
      <c r="E61" s="345"/>
      <c r="F61" s="329"/>
      <c r="G61" s="53"/>
      <c r="H61" s="49"/>
    </row>
    <row r="62" spans="1:8" s="33" customFormat="1" ht="12.75">
      <c r="A62" s="55" t="s">
        <v>137</v>
      </c>
      <c r="B62" s="56"/>
      <c r="C62" s="334">
        <f>SUM(C54:C61)</f>
        <v>1140150</v>
      </c>
      <c r="D62" s="335">
        <f>SUM(D54:D61)</f>
        <v>1642033</v>
      </c>
      <c r="E62" s="336">
        <f>SUM(E54:E61)</f>
        <v>1070860</v>
      </c>
      <c r="F62" s="57">
        <f>SUM(F53:F61)</f>
        <v>1102850</v>
      </c>
      <c r="G62" s="58">
        <f>SUM(G54:G60)</f>
        <v>1103944</v>
      </c>
      <c r="H62" s="59">
        <f>SUM(H54:H61)</f>
        <v>1073400</v>
      </c>
    </row>
    <row r="63" spans="1:8" s="33" customFormat="1" ht="12.75">
      <c r="A63" s="40" t="s">
        <v>138</v>
      </c>
      <c r="B63" s="41"/>
      <c r="C63" s="42"/>
      <c r="D63" s="43"/>
      <c r="E63" s="44"/>
      <c r="F63" s="42"/>
      <c r="G63" s="43"/>
      <c r="H63" s="44"/>
    </row>
    <row r="64" spans="1:8" s="33" customFormat="1" ht="12.75">
      <c r="A64" s="45" t="s">
        <v>9</v>
      </c>
      <c r="B64" s="46" t="s">
        <v>139</v>
      </c>
      <c r="C64" s="54"/>
      <c r="D64" s="51"/>
      <c r="E64" s="52"/>
      <c r="F64" s="54"/>
      <c r="G64" s="51"/>
      <c r="H64" s="52"/>
    </row>
    <row r="65" spans="1:8" s="33" customFormat="1" ht="12.75">
      <c r="A65" s="45" t="s">
        <v>11</v>
      </c>
      <c r="B65" s="46" t="s">
        <v>112</v>
      </c>
      <c r="C65" s="47"/>
      <c r="D65" s="53"/>
      <c r="E65" s="49"/>
      <c r="F65" s="47"/>
      <c r="G65" s="53"/>
      <c r="H65" s="49"/>
    </row>
    <row r="66" spans="1:8" s="33" customFormat="1" ht="12.75">
      <c r="A66" s="45" t="s">
        <v>12</v>
      </c>
      <c r="B66" s="60" t="s">
        <v>140</v>
      </c>
      <c r="C66" s="64"/>
      <c r="D66" s="65"/>
      <c r="E66" s="66"/>
      <c r="F66" s="64"/>
      <c r="G66" s="65"/>
      <c r="H66" s="66"/>
    </row>
    <row r="67" spans="1:8" s="33" customFormat="1" ht="12.75">
      <c r="A67" s="45" t="s">
        <v>14</v>
      </c>
      <c r="B67" s="46" t="s">
        <v>141</v>
      </c>
      <c r="C67" s="47"/>
      <c r="D67" s="53"/>
      <c r="E67" s="49"/>
      <c r="F67" s="47"/>
      <c r="G67" s="53"/>
      <c r="H67" s="49"/>
    </row>
    <row r="68" spans="1:8" s="33" customFormat="1" ht="12.75">
      <c r="A68" s="55" t="s">
        <v>142</v>
      </c>
      <c r="B68" s="56"/>
      <c r="C68" s="57">
        <f aca="true" t="shared" si="2" ref="C68:H68">SUM(C64:C67)</f>
        <v>0</v>
      </c>
      <c r="D68" s="58">
        <f t="shared" si="2"/>
        <v>0</v>
      </c>
      <c r="E68" s="59">
        <f t="shared" si="2"/>
        <v>0</v>
      </c>
      <c r="F68" s="57">
        <f t="shared" si="2"/>
        <v>0</v>
      </c>
      <c r="G68" s="58">
        <f t="shared" si="2"/>
        <v>0</v>
      </c>
      <c r="H68" s="59">
        <f t="shared" si="2"/>
        <v>0</v>
      </c>
    </row>
    <row r="69" spans="1:8" s="33" customFormat="1" ht="13.5" thickBot="1">
      <c r="A69" s="83" t="s">
        <v>143</v>
      </c>
      <c r="B69" s="84"/>
      <c r="C69" s="319">
        <v>3160977</v>
      </c>
      <c r="D69" s="33">
        <v>2799819</v>
      </c>
      <c r="E69" s="33">
        <v>1926544</v>
      </c>
      <c r="F69" s="85">
        <v>2703358</v>
      </c>
      <c r="G69" s="86">
        <v>2813170</v>
      </c>
      <c r="H69" s="87">
        <v>2303456</v>
      </c>
    </row>
    <row r="70" spans="1:8" s="33" customFormat="1" ht="13.5" thickBot="1">
      <c r="A70" s="74" t="s">
        <v>144</v>
      </c>
      <c r="B70" s="75"/>
      <c r="C70" s="321">
        <f aca="true" t="shared" si="3" ref="C70:H70">C49+C62+C69</f>
        <v>4341127</v>
      </c>
      <c r="D70" s="77">
        <f t="shared" si="3"/>
        <v>4482707</v>
      </c>
      <c r="E70" s="77">
        <f t="shared" si="3"/>
        <v>3043404</v>
      </c>
      <c r="F70" s="76">
        <f t="shared" si="3"/>
        <v>3848208</v>
      </c>
      <c r="G70" s="76">
        <f t="shared" si="3"/>
        <v>3957320</v>
      </c>
      <c r="H70" s="76">
        <f t="shared" si="3"/>
        <v>3422856</v>
      </c>
    </row>
    <row r="71" spans="1:8" s="33" customFormat="1" ht="14.25" thickBot="1" thickTop="1">
      <c r="A71" s="88" t="s">
        <v>145</v>
      </c>
      <c r="B71" s="89"/>
      <c r="C71" s="320">
        <f>C70+C40</f>
        <v>4605184</v>
      </c>
      <c r="D71" s="91">
        <f>D40+D70</f>
        <v>4766283</v>
      </c>
      <c r="E71" s="91">
        <f>E40+E70</f>
        <v>3778274</v>
      </c>
      <c r="F71" s="90">
        <f>F40+F70</f>
        <v>4189421</v>
      </c>
      <c r="G71" s="90">
        <f>G40+G70</f>
        <v>4320130</v>
      </c>
      <c r="H71" s="90">
        <f>H40+H70</f>
        <v>3862126</v>
      </c>
    </row>
    <row r="72" spans="1:8" s="33" customFormat="1" ht="13.5" thickTop="1">
      <c r="A72" s="92"/>
      <c r="B72" s="36" t="s">
        <v>146</v>
      </c>
      <c r="C72" s="93"/>
      <c r="D72" s="94"/>
      <c r="E72" s="95"/>
      <c r="F72" s="230"/>
      <c r="G72" s="231"/>
      <c r="H72" s="232"/>
    </row>
    <row r="73" spans="1:8" s="33" customFormat="1" ht="12.75">
      <c r="A73" s="40" t="s">
        <v>147</v>
      </c>
      <c r="B73" s="41"/>
      <c r="C73" s="42"/>
      <c r="D73" s="43"/>
      <c r="E73" s="44"/>
      <c r="F73" s="227"/>
      <c r="G73" s="228"/>
      <c r="H73" s="229"/>
    </row>
    <row r="74" spans="1:8" s="33" customFormat="1" ht="12.75">
      <c r="A74" s="45" t="s">
        <v>9</v>
      </c>
      <c r="B74" s="96" t="s">
        <v>148</v>
      </c>
      <c r="C74" s="97">
        <v>200919</v>
      </c>
      <c r="D74" s="98">
        <v>200919</v>
      </c>
      <c r="E74" s="99">
        <v>200919</v>
      </c>
      <c r="F74" s="97">
        <v>200919</v>
      </c>
      <c r="G74" s="98">
        <v>200919</v>
      </c>
      <c r="H74" s="99">
        <v>200919</v>
      </c>
    </row>
    <row r="75" spans="1:8" s="33" customFormat="1" ht="12.75">
      <c r="A75" s="45" t="s">
        <v>11</v>
      </c>
      <c r="B75" s="96" t="s">
        <v>149</v>
      </c>
      <c r="C75" s="97"/>
      <c r="D75" s="98"/>
      <c r="E75" s="99"/>
      <c r="F75" s="97"/>
      <c r="G75" s="98"/>
      <c r="H75" s="99"/>
    </row>
    <row r="76" spans="1:8" s="33" customFormat="1" ht="12.75">
      <c r="A76" s="45" t="s">
        <v>12</v>
      </c>
      <c r="B76" s="96" t="s">
        <v>150</v>
      </c>
      <c r="C76" s="97"/>
      <c r="D76" s="98"/>
      <c r="E76" s="99"/>
      <c r="F76" s="97"/>
      <c r="G76" s="98"/>
      <c r="H76" s="99"/>
    </row>
    <row r="77" spans="1:8" s="33" customFormat="1" ht="12.75">
      <c r="A77" s="45" t="s">
        <v>14</v>
      </c>
      <c r="B77" s="96" t="s">
        <v>151</v>
      </c>
      <c r="C77" s="97"/>
      <c r="D77" s="98"/>
      <c r="E77" s="99"/>
      <c r="F77" s="97"/>
      <c r="G77" s="98"/>
      <c r="H77" s="99"/>
    </row>
    <row r="78" spans="1:8" s="33" customFormat="1" ht="12.75">
      <c r="A78" s="45" t="s">
        <v>15</v>
      </c>
      <c r="B78" s="96" t="s">
        <v>152</v>
      </c>
      <c r="C78" s="97"/>
      <c r="D78" s="98"/>
      <c r="E78" s="99"/>
      <c r="F78" s="97"/>
      <c r="G78" s="98"/>
      <c r="H78" s="99"/>
    </row>
    <row r="79" spans="1:8" s="33" customFormat="1" ht="12.75">
      <c r="A79" s="68" t="s">
        <v>153</v>
      </c>
      <c r="B79" s="96" t="s">
        <v>154</v>
      </c>
      <c r="C79" s="97"/>
      <c r="D79" s="98"/>
      <c r="E79" s="99"/>
      <c r="F79" s="97"/>
      <c r="G79" s="98"/>
      <c r="H79" s="99"/>
    </row>
    <row r="80" spans="1:8" s="33" customFormat="1" ht="12.75">
      <c r="A80" s="68" t="s">
        <v>155</v>
      </c>
      <c r="B80" s="96" t="s">
        <v>156</v>
      </c>
      <c r="C80" s="97"/>
      <c r="D80" s="98"/>
      <c r="E80" s="99"/>
      <c r="F80" s="97"/>
      <c r="G80" s="98"/>
      <c r="H80" s="99"/>
    </row>
    <row r="81" spans="1:8" s="33" customFormat="1" ht="12.75">
      <c r="A81" s="68" t="s">
        <v>157</v>
      </c>
      <c r="B81" s="96" t="s">
        <v>158</v>
      </c>
      <c r="C81" s="97"/>
      <c r="D81" s="98"/>
      <c r="E81" s="99"/>
      <c r="F81" s="97"/>
      <c r="G81" s="98"/>
      <c r="H81" s="99"/>
    </row>
    <row r="82" spans="1:8" s="33" customFormat="1" ht="12.75">
      <c r="A82" s="68" t="s">
        <v>159</v>
      </c>
      <c r="B82" s="96" t="s">
        <v>160</v>
      </c>
      <c r="C82" s="97">
        <v>367647</v>
      </c>
      <c r="D82" s="98">
        <v>367647</v>
      </c>
      <c r="E82" s="99">
        <v>367647</v>
      </c>
      <c r="F82" s="97">
        <v>367647</v>
      </c>
      <c r="G82" s="98">
        <v>367647</v>
      </c>
      <c r="H82" s="99">
        <v>367647</v>
      </c>
    </row>
    <row r="83" spans="1:8" s="33" customFormat="1" ht="12.75">
      <c r="A83" s="100"/>
      <c r="B83" s="96" t="s">
        <v>161</v>
      </c>
      <c r="C83" s="97">
        <v>367647</v>
      </c>
      <c r="D83" s="98">
        <v>367647</v>
      </c>
      <c r="E83" s="99">
        <v>367647</v>
      </c>
      <c r="F83" s="97">
        <v>367647</v>
      </c>
      <c r="G83" s="98">
        <v>367647</v>
      </c>
      <c r="H83" s="99">
        <v>367647</v>
      </c>
    </row>
    <row r="84" spans="1:8" s="33" customFormat="1" ht="12.75">
      <c r="A84" s="45" t="s">
        <v>17</v>
      </c>
      <c r="B84" s="96" t="s">
        <v>162</v>
      </c>
      <c r="C84" s="97"/>
      <c r="D84" s="98"/>
      <c r="E84" s="99"/>
      <c r="F84" s="97"/>
      <c r="G84" s="98"/>
      <c r="H84" s="99"/>
    </row>
    <row r="85" spans="1:8" s="33" customFormat="1" ht="12.75">
      <c r="A85" s="68" t="s">
        <v>153</v>
      </c>
      <c r="B85" s="96" t="s">
        <v>163</v>
      </c>
      <c r="C85" s="97">
        <v>3435417</v>
      </c>
      <c r="D85" s="98">
        <v>3435417</v>
      </c>
      <c r="E85" s="99">
        <v>2479880</v>
      </c>
      <c r="F85" s="97">
        <v>3004558</v>
      </c>
      <c r="G85" s="98">
        <v>3004558</v>
      </c>
      <c r="H85" s="99">
        <v>2386001</v>
      </c>
    </row>
    <row r="86" spans="1:8" s="33" customFormat="1" ht="13.5" thickBot="1">
      <c r="A86" s="101" t="s">
        <v>155</v>
      </c>
      <c r="B86" s="102" t="s">
        <v>164</v>
      </c>
      <c r="C86" s="103">
        <v>357827</v>
      </c>
      <c r="D86" s="104">
        <v>385663</v>
      </c>
      <c r="E86" s="105">
        <v>445628</v>
      </c>
      <c r="F86" s="103">
        <v>298569</v>
      </c>
      <c r="G86" s="104">
        <v>425729</v>
      </c>
      <c r="H86" s="105">
        <v>625859</v>
      </c>
    </row>
    <row r="87" spans="1:8" s="33" customFormat="1" ht="12.75">
      <c r="A87" s="106" t="s">
        <v>165</v>
      </c>
      <c r="B87" s="107"/>
      <c r="C87" s="108">
        <f>C74+C83+C85+C86</f>
        <v>4361810</v>
      </c>
      <c r="D87" s="109">
        <f>D74+D83+D85+D86</f>
        <v>4389646</v>
      </c>
      <c r="E87" s="109">
        <f>E74+E83+E85+E86</f>
        <v>3494074</v>
      </c>
      <c r="F87" s="108">
        <f>F74+F83+F85+F86</f>
        <v>3871693</v>
      </c>
      <c r="G87" s="109">
        <f>SUM(G74:G86)-G82</f>
        <v>3998853</v>
      </c>
      <c r="H87" s="110">
        <f>SUM(H74+H83+H85+H86)</f>
        <v>3580426</v>
      </c>
    </row>
    <row r="88" spans="1:8" s="33" customFormat="1" ht="12.75">
      <c r="A88" s="40" t="s">
        <v>166</v>
      </c>
      <c r="B88" s="41"/>
      <c r="C88" s="42"/>
      <c r="D88" s="43"/>
      <c r="E88" s="44"/>
      <c r="F88" s="42"/>
      <c r="G88" s="43"/>
      <c r="H88" s="44"/>
    </row>
    <row r="89" spans="1:8" s="33" customFormat="1" ht="12.75">
      <c r="A89" s="45" t="s">
        <v>9</v>
      </c>
      <c r="B89" s="96" t="s">
        <v>167</v>
      </c>
      <c r="C89" s="97"/>
      <c r="D89" s="98"/>
      <c r="E89" s="99"/>
      <c r="F89" s="97"/>
      <c r="G89" s="98"/>
      <c r="H89" s="99"/>
    </row>
    <row r="90" spans="1:8" s="33" customFormat="1" ht="12.75">
      <c r="A90" s="45" t="s">
        <v>11</v>
      </c>
      <c r="B90" s="96" t="s">
        <v>168</v>
      </c>
      <c r="C90" s="97"/>
      <c r="D90" s="98"/>
      <c r="E90" s="99"/>
      <c r="F90" s="97"/>
      <c r="G90" s="98"/>
      <c r="H90" s="99"/>
    </row>
    <row r="91" spans="1:8" s="33" customFormat="1" ht="13.5" thickBot="1">
      <c r="A91" s="101" t="s">
        <v>12</v>
      </c>
      <c r="B91" s="96" t="s">
        <v>169</v>
      </c>
      <c r="C91" s="97">
        <v>0</v>
      </c>
      <c r="D91" s="98">
        <v>93686</v>
      </c>
      <c r="E91" s="99">
        <v>0</v>
      </c>
      <c r="F91" s="97">
        <v>90128</v>
      </c>
      <c r="G91" s="98">
        <v>90128</v>
      </c>
      <c r="H91" s="99">
        <v>58700</v>
      </c>
    </row>
    <row r="92" spans="1:8" s="33" customFormat="1" ht="12.75">
      <c r="A92" s="106" t="s">
        <v>170</v>
      </c>
      <c r="B92" s="107"/>
      <c r="C92" s="108">
        <f aca="true" t="shared" si="4" ref="C92:H92">SUM(C91)</f>
        <v>0</v>
      </c>
      <c r="D92" s="108">
        <f t="shared" si="4"/>
        <v>93686</v>
      </c>
      <c r="E92" s="108">
        <f t="shared" si="4"/>
        <v>0</v>
      </c>
      <c r="F92" s="108">
        <f t="shared" si="4"/>
        <v>90128</v>
      </c>
      <c r="G92" s="109">
        <f t="shared" si="4"/>
        <v>90128</v>
      </c>
      <c r="H92" s="110">
        <f t="shared" si="4"/>
        <v>58700</v>
      </c>
    </row>
    <row r="93" spans="1:8" s="33" customFormat="1" ht="12.75">
      <c r="A93" s="40" t="s">
        <v>171</v>
      </c>
      <c r="B93" s="41"/>
      <c r="C93" s="42"/>
      <c r="D93" s="43"/>
      <c r="E93" s="44"/>
      <c r="F93" s="42"/>
      <c r="G93" s="43"/>
      <c r="H93" s="44"/>
    </row>
    <row r="94" spans="1:8" s="33" customFormat="1" ht="12.75">
      <c r="A94" s="40" t="s">
        <v>172</v>
      </c>
      <c r="B94" s="41"/>
      <c r="C94" s="42"/>
      <c r="D94" s="43"/>
      <c r="E94" s="44"/>
      <c r="F94" s="42"/>
      <c r="G94" s="43"/>
      <c r="H94" s="44"/>
    </row>
    <row r="95" spans="1:8" s="33" customFormat="1" ht="12.75">
      <c r="A95" s="45" t="s">
        <v>9</v>
      </c>
      <c r="B95" s="96" t="s">
        <v>173</v>
      </c>
      <c r="C95" s="97"/>
      <c r="D95" s="98"/>
      <c r="E95" s="99"/>
      <c r="F95" s="97"/>
      <c r="G95" s="98"/>
      <c r="H95" s="99"/>
    </row>
    <row r="96" spans="1:8" s="33" customFormat="1" ht="12.75">
      <c r="A96" s="45" t="s">
        <v>11</v>
      </c>
      <c r="B96" s="96" t="s">
        <v>174</v>
      </c>
      <c r="C96" s="97"/>
      <c r="D96" s="98"/>
      <c r="E96" s="99"/>
      <c r="F96" s="97"/>
      <c r="G96" s="98"/>
      <c r="H96" s="99"/>
    </row>
    <row r="97" spans="1:8" s="33" customFormat="1" ht="12.75">
      <c r="A97" s="45" t="s">
        <v>12</v>
      </c>
      <c r="B97" s="96" t="s">
        <v>175</v>
      </c>
      <c r="C97" s="97"/>
      <c r="D97" s="98"/>
      <c r="E97" s="99"/>
      <c r="F97" s="97"/>
      <c r="G97" s="98"/>
      <c r="H97" s="99"/>
    </row>
    <row r="98" spans="1:8" s="33" customFormat="1" ht="12.75">
      <c r="A98" s="45" t="s">
        <v>14</v>
      </c>
      <c r="B98" s="96" t="s">
        <v>176</v>
      </c>
      <c r="C98" s="97"/>
      <c r="D98" s="98"/>
      <c r="E98" s="99"/>
      <c r="F98" s="97"/>
      <c r="G98" s="98"/>
      <c r="H98" s="99"/>
    </row>
    <row r="99" spans="1:8" s="33" customFormat="1" ht="12.75">
      <c r="A99" s="45" t="s">
        <v>15</v>
      </c>
      <c r="B99" s="96" t="s">
        <v>177</v>
      </c>
      <c r="C99" s="97"/>
      <c r="D99" s="98"/>
      <c r="E99" s="99"/>
      <c r="F99" s="97"/>
      <c r="G99" s="98"/>
      <c r="H99" s="99"/>
    </row>
    <row r="100" spans="1:8" s="33" customFormat="1" ht="12.75">
      <c r="A100" s="45" t="s">
        <v>17</v>
      </c>
      <c r="B100" s="96" t="s">
        <v>178</v>
      </c>
      <c r="C100" s="97"/>
      <c r="D100" s="98"/>
      <c r="E100" s="99"/>
      <c r="F100" s="97"/>
      <c r="G100" s="98"/>
      <c r="H100" s="99"/>
    </row>
    <row r="101" spans="1:8" s="33" customFormat="1" ht="12.75">
      <c r="A101" s="45" t="s">
        <v>23</v>
      </c>
      <c r="B101" s="96" t="s">
        <v>179</v>
      </c>
      <c r="C101" s="97"/>
      <c r="D101" s="98"/>
      <c r="E101" s="99"/>
      <c r="F101" s="97"/>
      <c r="G101" s="98"/>
      <c r="H101" s="99"/>
    </row>
    <row r="102" spans="1:8" s="33" customFormat="1" ht="12.75">
      <c r="A102" s="45" t="s">
        <v>26</v>
      </c>
      <c r="B102" s="96" t="s">
        <v>180</v>
      </c>
      <c r="C102" s="97"/>
      <c r="D102" s="98"/>
      <c r="E102" s="99"/>
      <c r="F102" s="97"/>
      <c r="G102" s="98"/>
      <c r="H102" s="99"/>
    </row>
    <row r="103" spans="1:8" s="33" customFormat="1" ht="12.75">
      <c r="A103" s="45" t="s">
        <v>28</v>
      </c>
      <c r="B103" s="96" t="s">
        <v>181</v>
      </c>
      <c r="C103" s="97"/>
      <c r="D103" s="98"/>
      <c r="E103" s="99"/>
      <c r="F103" s="97"/>
      <c r="G103" s="98"/>
      <c r="H103" s="99"/>
    </row>
    <row r="104" spans="1:8" s="33" customFormat="1" ht="25.5">
      <c r="A104" s="45" t="s">
        <v>30</v>
      </c>
      <c r="B104" s="96" t="s">
        <v>182</v>
      </c>
      <c r="C104" s="97"/>
      <c r="D104" s="98"/>
      <c r="E104" s="99"/>
      <c r="F104" s="97"/>
      <c r="G104" s="98"/>
      <c r="H104" s="99"/>
    </row>
    <row r="105" spans="1:8" s="33" customFormat="1" ht="12.75">
      <c r="A105" s="45" t="s">
        <v>32</v>
      </c>
      <c r="B105" s="96" t="s">
        <v>266</v>
      </c>
      <c r="C105" s="97"/>
      <c r="D105" s="98"/>
      <c r="E105" s="99"/>
      <c r="F105" s="97"/>
      <c r="G105" s="98"/>
      <c r="H105" s="99"/>
    </row>
    <row r="106" spans="1:8" s="33" customFormat="1" ht="12.75">
      <c r="A106" s="45" t="s">
        <v>34</v>
      </c>
      <c r="B106" s="96" t="s">
        <v>184</v>
      </c>
      <c r="C106" s="97"/>
      <c r="D106" s="98"/>
      <c r="E106" s="99"/>
      <c r="F106" s="97"/>
      <c r="G106" s="98"/>
      <c r="H106" s="99"/>
    </row>
    <row r="107" spans="1:8" s="33" customFormat="1" ht="13.5" thickBot="1">
      <c r="A107" s="101" t="s">
        <v>36</v>
      </c>
      <c r="B107" s="96" t="s">
        <v>185</v>
      </c>
      <c r="C107" s="97"/>
      <c r="D107" s="98"/>
      <c r="E107" s="99"/>
      <c r="F107" s="97"/>
      <c r="G107" s="98"/>
      <c r="H107" s="99"/>
    </row>
    <row r="108" spans="1:8" s="33" customFormat="1" ht="12.75">
      <c r="A108" s="106" t="s">
        <v>186</v>
      </c>
      <c r="B108" s="107"/>
      <c r="C108" s="108">
        <f>SUM(C95:C107)</f>
        <v>0</v>
      </c>
      <c r="D108" s="108">
        <f>SUM(D95:D107)</f>
        <v>0</v>
      </c>
      <c r="E108" s="108">
        <f>SUM(E95:E107)</f>
        <v>0</v>
      </c>
      <c r="F108" s="108">
        <v>0</v>
      </c>
      <c r="G108" s="109">
        <v>0</v>
      </c>
      <c r="H108" s="110">
        <v>0</v>
      </c>
    </row>
    <row r="109" spans="1:8" s="33" customFormat="1" ht="12.75">
      <c r="A109" s="40" t="s">
        <v>187</v>
      </c>
      <c r="B109" s="41"/>
      <c r="C109" s="42"/>
      <c r="D109" s="43"/>
      <c r="E109" s="44"/>
      <c r="F109" s="42"/>
      <c r="G109" s="43"/>
      <c r="H109" s="44"/>
    </row>
    <row r="110" spans="1:8" s="33" customFormat="1" ht="12.75">
      <c r="A110" s="45" t="s">
        <v>9</v>
      </c>
      <c r="B110" s="96" t="s">
        <v>173</v>
      </c>
      <c r="C110" s="97"/>
      <c r="D110" s="98"/>
      <c r="E110" s="99"/>
      <c r="F110" s="97"/>
      <c r="G110" s="98"/>
      <c r="H110" s="99"/>
    </row>
    <row r="111" spans="1:8" s="33" customFormat="1" ht="12.75">
      <c r="A111" s="45" t="s">
        <v>11</v>
      </c>
      <c r="B111" s="96" t="s">
        <v>174</v>
      </c>
      <c r="C111" s="97"/>
      <c r="D111" s="98"/>
      <c r="E111" s="99"/>
      <c r="F111" s="97"/>
      <c r="G111" s="98"/>
      <c r="H111" s="99"/>
    </row>
    <row r="112" spans="1:8" s="33" customFormat="1" ht="12.75">
      <c r="A112" s="45" t="s">
        <v>12</v>
      </c>
      <c r="B112" s="96" t="s">
        <v>175</v>
      </c>
      <c r="C112" s="97"/>
      <c r="D112" s="98"/>
      <c r="E112" s="99"/>
      <c r="F112" s="97"/>
      <c r="G112" s="98"/>
      <c r="H112" s="99"/>
    </row>
    <row r="113" spans="1:8" s="33" customFormat="1" ht="12.75">
      <c r="A113" s="45" t="s">
        <v>14</v>
      </c>
      <c r="B113" s="96" t="s">
        <v>176</v>
      </c>
      <c r="C113" s="97"/>
      <c r="D113" s="98"/>
      <c r="E113" s="99"/>
      <c r="F113" s="97"/>
      <c r="G113" s="98"/>
      <c r="H113" s="99"/>
    </row>
    <row r="114" spans="1:8" s="33" customFormat="1" ht="12.75">
      <c r="A114" s="45" t="s">
        <v>15</v>
      </c>
      <c r="B114" s="96" t="s">
        <v>177</v>
      </c>
      <c r="C114" s="97">
        <v>2000</v>
      </c>
      <c r="D114" s="98">
        <v>2472</v>
      </c>
      <c r="E114" s="99">
        <v>2200</v>
      </c>
      <c r="F114" s="97">
        <v>2500</v>
      </c>
      <c r="G114" s="98">
        <v>4922</v>
      </c>
      <c r="H114" s="99">
        <v>1900</v>
      </c>
    </row>
    <row r="115" spans="1:8" s="33" customFormat="1" ht="12.75">
      <c r="A115" s="45" t="s">
        <v>17</v>
      </c>
      <c r="B115" s="96" t="s">
        <v>178</v>
      </c>
      <c r="C115" s="97">
        <v>32000</v>
      </c>
      <c r="D115" s="98">
        <v>32678</v>
      </c>
      <c r="E115" s="99">
        <v>35000</v>
      </c>
      <c r="F115" s="97">
        <v>35000</v>
      </c>
      <c r="G115" s="98">
        <v>35946</v>
      </c>
      <c r="H115" s="99">
        <v>36000</v>
      </c>
    </row>
    <row r="116" spans="1:8" s="33" customFormat="1" ht="12.75">
      <c r="A116" s="45" t="s">
        <v>23</v>
      </c>
      <c r="B116" s="96" t="s">
        <v>179</v>
      </c>
      <c r="C116" s="97"/>
      <c r="D116" s="98"/>
      <c r="E116" s="99"/>
      <c r="F116" s="97"/>
      <c r="G116" s="98"/>
      <c r="H116" s="99"/>
    </row>
    <row r="117" spans="1:8" s="33" customFormat="1" ht="12.75">
      <c r="A117" s="45" t="s">
        <v>26</v>
      </c>
      <c r="B117" s="96" t="s">
        <v>180</v>
      </c>
      <c r="C117" s="97"/>
      <c r="D117" s="98"/>
      <c r="E117" s="99"/>
      <c r="F117" s="97"/>
      <c r="G117" s="98"/>
      <c r="H117" s="99"/>
    </row>
    <row r="118" spans="1:8" s="33" customFormat="1" ht="12.75">
      <c r="A118" s="45" t="s">
        <v>28</v>
      </c>
      <c r="B118" s="96" t="s">
        <v>181</v>
      </c>
      <c r="C118" s="97"/>
      <c r="D118" s="98"/>
      <c r="E118" s="99"/>
      <c r="F118" s="97"/>
      <c r="G118" s="98"/>
      <c r="H118" s="99"/>
    </row>
    <row r="119" spans="1:8" s="33" customFormat="1" ht="25.5">
      <c r="A119" s="45" t="s">
        <v>30</v>
      </c>
      <c r="B119" s="96" t="s">
        <v>182</v>
      </c>
      <c r="C119" s="97">
        <v>120000</v>
      </c>
      <c r="D119" s="98">
        <v>153699</v>
      </c>
      <c r="E119" s="99">
        <v>150000</v>
      </c>
      <c r="F119" s="97">
        <v>120000</v>
      </c>
      <c r="G119" s="98">
        <v>118160</v>
      </c>
      <c r="H119" s="99">
        <v>120000</v>
      </c>
    </row>
    <row r="120" spans="1:8" s="33" customFormat="1" ht="12.75">
      <c r="A120" s="45" t="s">
        <v>32</v>
      </c>
      <c r="B120" s="96" t="s">
        <v>183</v>
      </c>
      <c r="C120" s="97"/>
      <c r="D120" s="98">
        <v>7</v>
      </c>
      <c r="E120" s="99">
        <v>0</v>
      </c>
      <c r="F120" s="97">
        <v>100</v>
      </c>
      <c r="G120" s="98">
        <v>20</v>
      </c>
      <c r="H120" s="99">
        <v>100</v>
      </c>
    </row>
    <row r="121" spans="1:8" s="33" customFormat="1" ht="12.75">
      <c r="A121" s="45" t="s">
        <v>34</v>
      </c>
      <c r="B121" s="96" t="s">
        <v>184</v>
      </c>
      <c r="C121" s="97">
        <v>4374</v>
      </c>
      <c r="D121" s="98">
        <v>4374</v>
      </c>
      <c r="E121" s="99">
        <v>7000</v>
      </c>
      <c r="F121" s="97"/>
      <c r="G121" s="98"/>
      <c r="H121" s="99"/>
    </row>
    <row r="122" spans="1:8" s="33" customFormat="1" ht="12.75">
      <c r="A122" s="45" t="s">
        <v>36</v>
      </c>
      <c r="B122" s="96" t="s">
        <v>185</v>
      </c>
      <c r="C122" s="97"/>
      <c r="D122" s="98"/>
      <c r="E122" s="99"/>
      <c r="F122" s="97"/>
      <c r="G122" s="98"/>
      <c r="H122" s="99"/>
    </row>
    <row r="123" spans="1:8" s="33" customFormat="1" ht="12.75">
      <c r="A123" s="45" t="s">
        <v>188</v>
      </c>
      <c r="B123" s="96" t="s">
        <v>189</v>
      </c>
      <c r="C123" s="97">
        <v>85000</v>
      </c>
      <c r="D123" s="98">
        <v>89721</v>
      </c>
      <c r="E123" s="99">
        <v>90000</v>
      </c>
      <c r="F123" s="97">
        <v>70000</v>
      </c>
      <c r="G123" s="98">
        <v>72101</v>
      </c>
      <c r="H123" s="99">
        <v>65000</v>
      </c>
    </row>
    <row r="124" spans="1:8" s="33" customFormat="1" ht="13.5" thickBot="1">
      <c r="A124" s="101" t="s">
        <v>38</v>
      </c>
      <c r="B124" s="96" t="s">
        <v>190</v>
      </c>
      <c r="C124" s="97"/>
      <c r="D124" s="98"/>
      <c r="E124" s="99"/>
      <c r="F124" s="97"/>
      <c r="G124" s="98"/>
      <c r="H124" s="99"/>
    </row>
    <row r="125" spans="1:8" s="33" customFormat="1" ht="13.5" thickBot="1">
      <c r="A125" s="106" t="s">
        <v>191</v>
      </c>
      <c r="B125" s="107"/>
      <c r="C125" s="108">
        <f aca="true" t="shared" si="5" ref="C125:H125">SUM(C110:C124)</f>
        <v>243374</v>
      </c>
      <c r="D125" s="109">
        <f t="shared" si="5"/>
        <v>282951</v>
      </c>
      <c r="E125" s="110">
        <f t="shared" si="5"/>
        <v>284200</v>
      </c>
      <c r="F125" s="108">
        <f t="shared" si="5"/>
        <v>227600</v>
      </c>
      <c r="G125" s="109">
        <f t="shared" si="5"/>
        <v>231149</v>
      </c>
      <c r="H125" s="110">
        <f t="shared" si="5"/>
        <v>223000</v>
      </c>
    </row>
    <row r="126" spans="1:8" s="33" customFormat="1" ht="12.75">
      <c r="A126" s="74" t="s">
        <v>192</v>
      </c>
      <c r="B126" s="75"/>
      <c r="C126" s="76">
        <f>C108+C125</f>
        <v>243374</v>
      </c>
      <c r="D126" s="76">
        <f>D108+D125</f>
        <v>282951</v>
      </c>
      <c r="E126" s="76">
        <f>E108+E125</f>
        <v>284200</v>
      </c>
      <c r="F126" s="76">
        <f>F125+F108</f>
        <v>227600</v>
      </c>
      <c r="G126" s="77">
        <f>G108+G125</f>
        <v>231149</v>
      </c>
      <c r="H126" s="78">
        <f>H108+H125</f>
        <v>223000</v>
      </c>
    </row>
    <row r="127" spans="1:8" s="33" customFormat="1" ht="5.25" customHeight="1" thickBot="1">
      <c r="A127" s="111"/>
      <c r="B127" s="112"/>
      <c r="C127" s="113"/>
      <c r="D127" s="114"/>
      <c r="E127" s="115"/>
      <c r="F127" s="113"/>
      <c r="G127" s="114"/>
      <c r="H127" s="115"/>
    </row>
    <row r="128" spans="1:8" s="33" customFormat="1" ht="13.5" thickBot="1">
      <c r="A128" s="116" t="s">
        <v>193</v>
      </c>
      <c r="B128" s="117"/>
      <c r="C128" s="118">
        <f>C87+C92+C126</f>
        <v>4605184</v>
      </c>
      <c r="D128" s="118">
        <f>D87+D92+D126</f>
        <v>4766283</v>
      </c>
      <c r="E128" s="118">
        <f>E87+E92+E126</f>
        <v>3778274</v>
      </c>
      <c r="F128" s="118">
        <f>F126+F92+F87</f>
        <v>4189421</v>
      </c>
      <c r="G128" s="119">
        <f>G126+G92+G87</f>
        <v>4320130</v>
      </c>
      <c r="H128" s="120">
        <f>H126+H92+H87</f>
        <v>3862126</v>
      </c>
    </row>
    <row r="129" spans="1:8" s="31" customFormat="1" ht="15">
      <c r="A129" s="28"/>
      <c r="B129" s="29"/>
      <c r="C129" s="30"/>
      <c r="D129" s="30"/>
      <c r="E129" s="30"/>
      <c r="F129" s="30"/>
      <c r="G129" s="30"/>
      <c r="H129" s="30"/>
    </row>
    <row r="130" ht="15.75">
      <c r="A130" s="26" t="s">
        <v>267</v>
      </c>
    </row>
    <row r="131" spans="1:2" ht="15.75">
      <c r="A131" s="348" t="s">
        <v>297</v>
      </c>
      <c r="B131" s="348"/>
    </row>
    <row r="132" spans="1:8" s="7" customFormat="1" ht="50.25" customHeight="1">
      <c r="A132" s="9"/>
      <c r="B132" s="9" t="s">
        <v>232</v>
      </c>
      <c r="C132" s="11"/>
      <c r="D132" s="11"/>
      <c r="E132" s="11"/>
      <c r="F132" s="11"/>
      <c r="G132" s="11"/>
      <c r="H132" s="11"/>
    </row>
    <row r="133" spans="1:8" s="7" customFormat="1" ht="33.75" customHeight="1">
      <c r="A133" s="9"/>
      <c r="B133" s="9"/>
      <c r="C133" s="11"/>
      <c r="D133" s="11"/>
      <c r="E133" s="11"/>
      <c r="F133" s="11"/>
      <c r="G133" s="11"/>
      <c r="H133" s="11"/>
    </row>
    <row r="134" spans="1:8" s="33" customFormat="1" ht="12.75">
      <c r="A134" s="346" t="s">
        <v>71</v>
      </c>
      <c r="B134" s="346" t="s">
        <v>194</v>
      </c>
      <c r="C134" s="121" t="s">
        <v>3</v>
      </c>
      <c r="D134" s="121"/>
      <c r="E134" s="121"/>
      <c r="F134" s="121" t="s">
        <v>4</v>
      </c>
      <c r="G134" s="121"/>
      <c r="H134" s="186"/>
    </row>
    <row r="135" spans="1:8" s="33" customFormat="1" ht="43.5">
      <c r="A135" s="346"/>
      <c r="B135" s="346"/>
      <c r="C135" s="34" t="s">
        <v>0</v>
      </c>
      <c r="D135" s="34" t="s">
        <v>1</v>
      </c>
      <c r="E135" s="34" t="s">
        <v>2</v>
      </c>
      <c r="F135" s="34" t="s">
        <v>0</v>
      </c>
      <c r="G135" s="34" t="s">
        <v>1</v>
      </c>
      <c r="H135" s="185" t="s">
        <v>2</v>
      </c>
    </row>
    <row r="136" spans="1:8" s="33" customFormat="1" ht="12.75">
      <c r="A136" s="195" t="s">
        <v>9</v>
      </c>
      <c r="B136" s="196" t="s">
        <v>10</v>
      </c>
      <c r="C136" s="197">
        <f>SUM(C137:C141)</f>
        <v>1127517.01</v>
      </c>
      <c r="D136" s="197">
        <f>SUM(D137:D141)</f>
        <v>1190629.54</v>
      </c>
      <c r="E136" s="197">
        <f>SUM(E137:E141)</f>
        <v>3807553</v>
      </c>
      <c r="F136" s="197">
        <v>1009279.2199999999</v>
      </c>
      <c r="G136" s="197">
        <v>1101920.3199999998</v>
      </c>
      <c r="H136" s="197">
        <v>3859343.04</v>
      </c>
    </row>
    <row r="137" spans="1:8" s="33" customFormat="1" ht="63.75">
      <c r="A137" s="198" t="s">
        <v>201</v>
      </c>
      <c r="B137" s="199" t="s">
        <v>337</v>
      </c>
      <c r="C137" s="200">
        <f>544245.61+41316+56.9+1707.6</f>
        <v>587326.11</v>
      </c>
      <c r="D137" s="201">
        <f>572808+55101+54+2030</f>
        <v>629993</v>
      </c>
      <c r="E137" s="202">
        <v>2146763</v>
      </c>
      <c r="F137" s="200">
        <v>496344.29000000004</v>
      </c>
      <c r="G137" s="201">
        <v>534950.28</v>
      </c>
      <c r="H137" s="202">
        <v>2262076.0500000003</v>
      </c>
    </row>
    <row r="138" spans="1:8" s="33" customFormat="1" ht="25.5">
      <c r="A138" s="198" t="s">
        <v>202</v>
      </c>
      <c r="B138" s="199" t="s">
        <v>269</v>
      </c>
      <c r="C138" s="200">
        <f>371662.23+2589.31-41316-56.9-1707.6</f>
        <v>331171.04</v>
      </c>
      <c r="D138" s="201">
        <f>378721.5-2030-54-55101+2730</f>
        <v>324266.5</v>
      </c>
      <c r="E138" s="202">
        <v>821660</v>
      </c>
      <c r="F138" s="200">
        <v>333720.14999999997</v>
      </c>
      <c r="G138" s="201">
        <v>326580.49</v>
      </c>
      <c r="H138" s="202">
        <v>878116.81</v>
      </c>
    </row>
    <row r="139" spans="1:8" s="33" customFormat="1" ht="38.25">
      <c r="A139" s="198" t="s">
        <v>203</v>
      </c>
      <c r="B139" s="199" t="s">
        <v>270</v>
      </c>
      <c r="C139" s="200">
        <f>200522.55</f>
        <v>200522.55</v>
      </c>
      <c r="D139" s="201">
        <v>228681</v>
      </c>
      <c r="E139" s="202">
        <v>809490</v>
      </c>
      <c r="F139" s="200">
        <v>173622.72</v>
      </c>
      <c r="G139" s="201">
        <v>230439.13</v>
      </c>
      <c r="H139" s="202">
        <v>694490.88</v>
      </c>
    </row>
    <row r="140" spans="1:8" s="33" customFormat="1" ht="38.25">
      <c r="A140" s="198" t="s">
        <v>204</v>
      </c>
      <c r="B140" s="199" t="s">
        <v>271</v>
      </c>
      <c r="C140" s="200">
        <v>5372.31</v>
      </c>
      <c r="D140" s="201">
        <v>5280</v>
      </c>
      <c r="E140" s="202">
        <v>21370</v>
      </c>
      <c r="F140" s="200">
        <v>3713.37</v>
      </c>
      <c r="G140" s="201">
        <v>6507.63</v>
      </c>
      <c r="H140" s="202">
        <v>15078.3</v>
      </c>
    </row>
    <row r="141" spans="1:8" s="33" customFormat="1" ht="12.75">
      <c r="A141" s="198" t="s">
        <v>272</v>
      </c>
      <c r="B141" s="199" t="s">
        <v>273</v>
      </c>
      <c r="C141" s="200">
        <v>3125</v>
      </c>
      <c r="D141" s="201">
        <f>2109.04+300</f>
        <v>2409.04</v>
      </c>
      <c r="E141" s="202">
        <v>8270</v>
      </c>
      <c r="F141" s="200">
        <v>1878.69</v>
      </c>
      <c r="G141" s="201">
        <v>3442.79</v>
      </c>
      <c r="H141" s="202">
        <v>9581</v>
      </c>
    </row>
    <row r="142" spans="1:8" s="33" customFormat="1" ht="25.5">
      <c r="A142" s="203" t="s">
        <v>11</v>
      </c>
      <c r="B142" s="204" t="s">
        <v>197</v>
      </c>
      <c r="C142" s="200"/>
      <c r="D142" s="201"/>
      <c r="E142" s="202"/>
      <c r="F142" s="200"/>
      <c r="G142" s="201"/>
      <c r="H142" s="202"/>
    </row>
    <row r="143" spans="1:8" s="33" customFormat="1" ht="25.5">
      <c r="A143" s="203" t="s">
        <v>12</v>
      </c>
      <c r="B143" s="204" t="s">
        <v>13</v>
      </c>
      <c r="C143" s="200"/>
      <c r="D143" s="201"/>
      <c r="E143" s="202"/>
      <c r="F143" s="200"/>
      <c r="G143" s="201"/>
      <c r="H143" s="202"/>
    </row>
    <row r="144" spans="1:8" s="33" customFormat="1" ht="12.75">
      <c r="A144" s="203" t="s">
        <v>14</v>
      </c>
      <c r="B144" s="204" t="s">
        <v>198</v>
      </c>
      <c r="C144" s="200">
        <f>SUM(C145:C147)</f>
        <v>211010.30000000002</v>
      </c>
      <c r="D144" s="200">
        <f>SUM(D145:D147)</f>
        <v>233771.30000000002</v>
      </c>
      <c r="E144" s="200">
        <f>SUM(E145:E147)</f>
        <v>844431</v>
      </c>
      <c r="F144" s="200">
        <v>211107</v>
      </c>
      <c r="G144" s="201">
        <v>211107</v>
      </c>
      <c r="H144" s="201">
        <v>844431</v>
      </c>
    </row>
    <row r="145" spans="1:8" s="33" customFormat="1" ht="38.25">
      <c r="A145" s="205" t="s">
        <v>208</v>
      </c>
      <c r="B145" s="199" t="s">
        <v>268</v>
      </c>
      <c r="C145" s="200">
        <v>209760.30000000002</v>
      </c>
      <c r="D145" s="201">
        <v>209760.30000000002</v>
      </c>
      <c r="E145" s="202">
        <v>839041</v>
      </c>
      <c r="F145" s="200">
        <v>211107</v>
      </c>
      <c r="G145" s="201">
        <v>211107</v>
      </c>
      <c r="H145" s="202">
        <v>844431</v>
      </c>
    </row>
    <row r="146" spans="1:8" s="33" customFormat="1" ht="12.75">
      <c r="A146" s="134" t="s">
        <v>209</v>
      </c>
      <c r="B146" s="96" t="s">
        <v>298</v>
      </c>
      <c r="C146" s="130">
        <v>1250</v>
      </c>
      <c r="D146" s="131">
        <v>1638</v>
      </c>
      <c r="E146" s="132">
        <v>5390</v>
      </c>
      <c r="F146" s="130"/>
      <c r="G146" s="131"/>
      <c r="H146" s="132"/>
    </row>
    <row r="147" spans="1:8" s="33" customFormat="1" ht="13.5" thickBot="1">
      <c r="A147" s="134" t="s">
        <v>299</v>
      </c>
      <c r="B147" s="135" t="s">
        <v>300</v>
      </c>
      <c r="C147" s="130">
        <v>0</v>
      </c>
      <c r="D147" s="131">
        <v>22373</v>
      </c>
      <c r="E147" s="132">
        <v>0</v>
      </c>
      <c r="F147" s="130"/>
      <c r="G147" s="131"/>
      <c r="H147" s="132"/>
    </row>
    <row r="148" spans="1:8" s="33" customFormat="1" ht="12.75">
      <c r="A148" s="106" t="s">
        <v>15</v>
      </c>
      <c r="B148" s="107" t="s">
        <v>199</v>
      </c>
      <c r="C148" s="108">
        <f>SUM(C149)</f>
        <v>50810</v>
      </c>
      <c r="D148" s="109">
        <f>SUM(D149:D150)</f>
        <v>65482</v>
      </c>
      <c r="E148" s="110">
        <f>E149</f>
        <v>174581</v>
      </c>
      <c r="F148" s="108">
        <f>SUM(F149)</f>
        <v>50555</v>
      </c>
      <c r="G148" s="109">
        <f>SUM(G149:G150)</f>
        <v>64003</v>
      </c>
      <c r="H148" s="110">
        <f>H149</f>
        <v>185643</v>
      </c>
    </row>
    <row r="149" spans="1:8" s="33" customFormat="1" ht="12.75">
      <c r="A149" s="136" t="s">
        <v>153</v>
      </c>
      <c r="B149" s="79" t="s">
        <v>16</v>
      </c>
      <c r="C149" s="130">
        <v>50810</v>
      </c>
      <c r="D149" s="131">
        <v>65482</v>
      </c>
      <c r="E149" s="132">
        <v>174581</v>
      </c>
      <c r="F149" s="130">
        <v>50555</v>
      </c>
      <c r="G149" s="131">
        <v>64003</v>
      </c>
      <c r="H149" s="132">
        <v>185643</v>
      </c>
    </row>
    <row r="150" spans="1:8" s="33" customFormat="1" ht="13.5" thickBot="1">
      <c r="A150" s="136" t="s">
        <v>155</v>
      </c>
      <c r="B150" s="79" t="s">
        <v>211</v>
      </c>
      <c r="C150" s="130"/>
      <c r="D150" s="131"/>
      <c r="E150" s="132"/>
      <c r="F150" s="130"/>
      <c r="G150" s="131"/>
      <c r="H150" s="132"/>
    </row>
    <row r="151" spans="1:8" s="33" customFormat="1" ht="12.75">
      <c r="A151" s="106" t="s">
        <v>17</v>
      </c>
      <c r="B151" s="107" t="s">
        <v>18</v>
      </c>
      <c r="C151" s="108">
        <f>SUM(C152:C154)</f>
        <v>645490</v>
      </c>
      <c r="D151" s="109">
        <f>SUM(D152:D155)</f>
        <v>731504</v>
      </c>
      <c r="E151" s="110">
        <f>SUM(E152:E155)</f>
        <v>2711191</v>
      </c>
      <c r="F151" s="108">
        <f>SUM(F152:F154)</f>
        <v>573137</v>
      </c>
      <c r="G151" s="109">
        <f>SUM(G152:G155)</f>
        <v>576200</v>
      </c>
      <c r="H151" s="110">
        <f>SUM(H152:H155)</f>
        <v>2606915</v>
      </c>
    </row>
    <row r="152" spans="1:8" s="33" customFormat="1" ht="12.75">
      <c r="A152" s="136" t="s">
        <v>153</v>
      </c>
      <c r="B152" s="79" t="s">
        <v>19</v>
      </c>
      <c r="C152" s="200">
        <v>520607</v>
      </c>
      <c r="D152" s="201">
        <v>590432</v>
      </c>
      <c r="E152" s="202">
        <v>2188332</v>
      </c>
      <c r="F152" s="200">
        <v>462020</v>
      </c>
      <c r="G152" s="201">
        <v>464726</v>
      </c>
      <c r="H152" s="202">
        <v>2109814</v>
      </c>
    </row>
    <row r="153" spans="1:8" s="33" customFormat="1" ht="12.75">
      <c r="A153" s="136" t="s">
        <v>155</v>
      </c>
      <c r="B153" s="79" t="s">
        <v>20</v>
      </c>
      <c r="C153" s="223"/>
      <c r="D153" s="224"/>
      <c r="E153" s="225"/>
      <c r="F153" s="223"/>
      <c r="G153" s="224"/>
      <c r="H153" s="225"/>
    </row>
    <row r="154" spans="1:8" s="33" customFormat="1" ht="25.5">
      <c r="A154" s="136" t="s">
        <v>157</v>
      </c>
      <c r="B154" s="79" t="s">
        <v>21</v>
      </c>
      <c r="C154" s="223">
        <v>124883</v>
      </c>
      <c r="D154" s="224">
        <v>141072</v>
      </c>
      <c r="E154" s="225">
        <v>522859</v>
      </c>
      <c r="F154" s="223">
        <v>111117</v>
      </c>
      <c r="G154" s="224">
        <v>111118</v>
      </c>
      <c r="H154" s="225">
        <v>497101</v>
      </c>
    </row>
    <row r="155" spans="1:8" s="33" customFormat="1" ht="13.5" thickBot="1">
      <c r="A155" s="136" t="s">
        <v>159</v>
      </c>
      <c r="B155" s="79" t="s">
        <v>22</v>
      </c>
      <c r="C155" s="223"/>
      <c r="D155" s="224"/>
      <c r="E155" s="225"/>
      <c r="F155" s="223"/>
      <c r="G155" s="224">
        <v>356</v>
      </c>
      <c r="H155" s="225"/>
    </row>
    <row r="156" spans="1:8" s="33" customFormat="1" ht="12.75">
      <c r="A156" s="106" t="s">
        <v>23</v>
      </c>
      <c r="B156" s="107" t="s">
        <v>200</v>
      </c>
      <c r="C156" s="108">
        <f>SUM(C157)</f>
        <v>55000</v>
      </c>
      <c r="D156" s="109">
        <f>SUM(D157:D158)</f>
        <v>63297</v>
      </c>
      <c r="E156" s="110">
        <f>SUM(E157)</f>
        <v>205000</v>
      </c>
      <c r="F156" s="108">
        <f>SUM(F157)</f>
        <v>51000</v>
      </c>
      <c r="G156" s="109">
        <f>SUM(G157:G158)</f>
        <v>47730</v>
      </c>
      <c r="H156" s="110">
        <f>SUM(H157)</f>
        <v>204000</v>
      </c>
    </row>
    <row r="157" spans="1:8" s="33" customFormat="1" ht="25.5">
      <c r="A157" s="136" t="s">
        <v>153</v>
      </c>
      <c r="B157" s="79" t="s">
        <v>24</v>
      </c>
      <c r="C157" s="122">
        <v>55000</v>
      </c>
      <c r="D157" s="123">
        <v>63297</v>
      </c>
      <c r="E157" s="124">
        <v>205000</v>
      </c>
      <c r="F157" s="122">
        <v>51000</v>
      </c>
      <c r="G157" s="123">
        <v>47730</v>
      </c>
      <c r="H157" s="124">
        <v>204000</v>
      </c>
    </row>
    <row r="158" spans="1:8" s="33" customFormat="1" ht="25.5">
      <c r="A158" s="136" t="s">
        <v>155</v>
      </c>
      <c r="B158" s="79" t="s">
        <v>25</v>
      </c>
      <c r="C158" s="122"/>
      <c r="D158" s="123"/>
      <c r="E158" s="124"/>
      <c r="F158" s="122"/>
      <c r="G158" s="123"/>
      <c r="H158" s="124"/>
    </row>
    <row r="159" spans="1:8" s="33" customFormat="1" ht="12.75">
      <c r="A159" s="133" t="s">
        <v>26</v>
      </c>
      <c r="B159" s="79" t="s">
        <v>27</v>
      </c>
      <c r="C159" s="122">
        <v>229400</v>
      </c>
      <c r="D159" s="123">
        <v>178826</v>
      </c>
      <c r="E159" s="124">
        <v>995335</v>
      </c>
      <c r="F159" s="122">
        <v>216540</v>
      </c>
      <c r="G159" s="123">
        <v>171408</v>
      </c>
      <c r="H159" s="124">
        <v>927674</v>
      </c>
    </row>
    <row r="160" spans="1:8" s="33" customFormat="1" ht="12.75">
      <c r="A160" s="133" t="s">
        <v>212</v>
      </c>
      <c r="B160" s="79" t="s">
        <v>210</v>
      </c>
      <c r="C160" s="122"/>
      <c r="D160" s="123"/>
      <c r="E160" s="124"/>
      <c r="F160" s="122"/>
      <c r="G160" s="123"/>
      <c r="H160" s="124"/>
    </row>
    <row r="161" spans="1:8" s="33" customFormat="1" ht="12.75">
      <c r="A161" s="133" t="s">
        <v>213</v>
      </c>
      <c r="B161" s="79" t="s">
        <v>214</v>
      </c>
      <c r="C161" s="122"/>
      <c r="D161" s="123"/>
      <c r="E161" s="124"/>
      <c r="F161" s="122"/>
      <c r="G161" s="123"/>
      <c r="H161" s="124"/>
    </row>
    <row r="162" spans="1:8" s="33" customFormat="1" ht="25.5">
      <c r="A162" s="133" t="s">
        <v>28</v>
      </c>
      <c r="B162" s="79" t="s">
        <v>29</v>
      </c>
      <c r="C162" s="122"/>
      <c r="D162" s="123"/>
      <c r="E162" s="124"/>
      <c r="F162" s="122"/>
      <c r="G162" s="123"/>
      <c r="H162" s="124"/>
    </row>
    <row r="163" spans="1:8" s="33" customFormat="1" ht="12.75">
      <c r="A163" s="133" t="s">
        <v>215</v>
      </c>
      <c r="B163" s="79" t="s">
        <v>210</v>
      </c>
      <c r="C163" s="122"/>
      <c r="D163" s="123"/>
      <c r="E163" s="124"/>
      <c r="F163" s="122"/>
      <c r="G163" s="123"/>
      <c r="H163" s="124"/>
    </row>
    <row r="164" spans="1:8" s="33" customFormat="1" ht="12.75">
      <c r="A164" s="133" t="s">
        <v>216</v>
      </c>
      <c r="B164" s="79" t="s">
        <v>214</v>
      </c>
      <c r="C164" s="122"/>
      <c r="D164" s="123"/>
      <c r="E164" s="124"/>
      <c r="F164" s="122"/>
      <c r="G164" s="123"/>
      <c r="H164" s="124"/>
    </row>
    <row r="165" spans="1:8" s="33" customFormat="1" ht="25.5">
      <c r="A165" s="133" t="s">
        <v>30</v>
      </c>
      <c r="B165" s="79" t="s">
        <v>31</v>
      </c>
      <c r="C165" s="122"/>
      <c r="D165" s="123"/>
      <c r="E165" s="124"/>
      <c r="F165" s="122"/>
      <c r="G165" s="123"/>
      <c r="H165" s="124"/>
    </row>
    <row r="166" spans="1:8" s="33" customFormat="1" ht="12.75">
      <c r="A166" s="133" t="s">
        <v>32</v>
      </c>
      <c r="B166" s="79" t="s">
        <v>33</v>
      </c>
      <c r="C166" s="122">
        <v>0</v>
      </c>
      <c r="D166" s="123">
        <v>371</v>
      </c>
      <c r="E166" s="124">
        <v>0</v>
      </c>
      <c r="F166" s="122">
        <v>750</v>
      </c>
      <c r="G166" s="123">
        <v>3378</v>
      </c>
      <c r="H166" s="124">
        <v>15200</v>
      </c>
    </row>
    <row r="167" spans="1:8" s="33" customFormat="1" ht="25.5">
      <c r="A167" s="133" t="s">
        <v>34</v>
      </c>
      <c r="B167" s="79" t="s">
        <v>35</v>
      </c>
      <c r="C167" s="122"/>
      <c r="D167" s="123"/>
      <c r="E167" s="124"/>
      <c r="F167" s="122"/>
      <c r="G167" s="123"/>
      <c r="H167" s="124"/>
    </row>
    <row r="168" spans="1:8" s="33" customFormat="1" ht="12.75">
      <c r="A168" s="133" t="s">
        <v>36</v>
      </c>
      <c r="B168" s="79" t="s">
        <v>37</v>
      </c>
      <c r="C168" s="122"/>
      <c r="D168" s="123">
        <v>0</v>
      </c>
      <c r="E168" s="124"/>
      <c r="F168" s="122"/>
      <c r="G168" s="123">
        <v>0</v>
      </c>
      <c r="H168" s="124"/>
    </row>
    <row r="169" spans="1:8" s="33" customFormat="1" ht="13.5" thickBot="1">
      <c r="A169" s="133"/>
      <c r="B169" s="79" t="s">
        <v>101</v>
      </c>
      <c r="C169" s="122"/>
      <c r="D169" s="123"/>
      <c r="E169" s="124"/>
      <c r="F169" s="122"/>
      <c r="G169" s="123"/>
      <c r="H169" s="124"/>
    </row>
    <row r="170" spans="1:8" s="33" customFormat="1" ht="25.5">
      <c r="A170" s="106" t="s">
        <v>188</v>
      </c>
      <c r="B170" s="107" t="s">
        <v>39</v>
      </c>
      <c r="C170" s="109">
        <f aca="true" t="shared" si="6" ref="C170:H170">C136+C144-C148-C151-C156-C159+C166-C168</f>
        <v>357827.31000000006</v>
      </c>
      <c r="D170" s="109">
        <f>D136+D144-D148-D151-D156-D159+D166-D168</f>
        <v>385662.8400000001</v>
      </c>
      <c r="E170" s="109">
        <f t="shared" si="6"/>
        <v>565877</v>
      </c>
      <c r="F170" s="109">
        <f t="shared" si="6"/>
        <v>329904.21999999974</v>
      </c>
      <c r="G170" s="109">
        <f t="shared" si="6"/>
        <v>457064.31999999983</v>
      </c>
      <c r="H170" s="109">
        <f t="shared" si="6"/>
        <v>794742.04</v>
      </c>
    </row>
    <row r="171" spans="1:8" s="33" customFormat="1" ht="12.75">
      <c r="A171" s="133" t="s">
        <v>38</v>
      </c>
      <c r="B171" s="79" t="s">
        <v>41</v>
      </c>
      <c r="C171" s="122"/>
      <c r="D171" s="123"/>
      <c r="E171" s="124"/>
      <c r="F171" s="122"/>
      <c r="G171" s="123"/>
      <c r="H171" s="124"/>
    </row>
    <row r="172" spans="1:8" s="33" customFormat="1" ht="13.5" thickBot="1">
      <c r="A172" s="133" t="s">
        <v>40</v>
      </c>
      <c r="B172" s="79" t="s">
        <v>43</v>
      </c>
      <c r="C172" s="122"/>
      <c r="D172" s="123"/>
      <c r="E172" s="124"/>
      <c r="F172" s="122"/>
      <c r="G172" s="123"/>
      <c r="H172" s="124"/>
    </row>
    <row r="173" spans="1:8" s="33" customFormat="1" ht="12.75">
      <c r="A173" s="106" t="s">
        <v>42</v>
      </c>
      <c r="B173" s="107" t="s">
        <v>45</v>
      </c>
      <c r="C173" s="108">
        <f>C170</f>
        <v>357827.31000000006</v>
      </c>
      <c r="D173" s="109">
        <f>D170</f>
        <v>385662.8400000001</v>
      </c>
      <c r="E173" s="110">
        <f>E170+F171-F172</f>
        <v>565877</v>
      </c>
      <c r="F173" s="108">
        <f>F170</f>
        <v>329904.21999999974</v>
      </c>
      <c r="G173" s="109">
        <f>G170</f>
        <v>457064.31999999983</v>
      </c>
      <c r="H173" s="110">
        <f>H170+I171-I172</f>
        <v>794742.04</v>
      </c>
    </row>
    <row r="174" spans="1:8" s="33" customFormat="1" ht="12.75">
      <c r="A174" s="133" t="s">
        <v>44</v>
      </c>
      <c r="B174" s="79" t="s">
        <v>195</v>
      </c>
      <c r="C174" s="122">
        <v>0</v>
      </c>
      <c r="D174" s="123">
        <v>0</v>
      </c>
      <c r="E174" s="124">
        <v>120249</v>
      </c>
      <c r="F174" s="122">
        <v>31335</v>
      </c>
      <c r="G174" s="123">
        <v>31335</v>
      </c>
      <c r="H174" s="124">
        <v>168883</v>
      </c>
    </row>
    <row r="175" spans="1:8" s="33" customFormat="1" ht="12.75">
      <c r="A175" s="137"/>
      <c r="B175" s="79" t="s">
        <v>101</v>
      </c>
      <c r="C175" s="244"/>
      <c r="D175" s="245"/>
      <c r="E175" s="246"/>
      <c r="F175" s="244"/>
      <c r="G175" s="245"/>
      <c r="H175" s="246"/>
    </row>
    <row r="176" spans="1:8" s="33" customFormat="1" ht="13.5" thickBot="1">
      <c r="A176" s="137" t="s">
        <v>46</v>
      </c>
      <c r="B176" s="138" t="s">
        <v>48</v>
      </c>
      <c r="C176" s="244"/>
      <c r="D176" s="245"/>
      <c r="E176" s="246"/>
      <c r="F176" s="244"/>
      <c r="G176" s="245"/>
      <c r="H176" s="246"/>
    </row>
    <row r="177" spans="1:8" s="33" customFormat="1" ht="12.75">
      <c r="A177" s="139" t="s">
        <v>47</v>
      </c>
      <c r="B177" s="140" t="s">
        <v>196</v>
      </c>
      <c r="C177" s="247">
        <f aca="true" t="shared" si="7" ref="C177:H177">C173-C174</f>
        <v>357827.31000000006</v>
      </c>
      <c r="D177" s="248">
        <f t="shared" si="7"/>
        <v>385662.8400000001</v>
      </c>
      <c r="E177" s="249">
        <f t="shared" si="7"/>
        <v>445628</v>
      </c>
      <c r="F177" s="247">
        <f t="shared" si="7"/>
        <v>298569.21999999974</v>
      </c>
      <c r="G177" s="248">
        <f t="shared" si="7"/>
        <v>425729.31999999983</v>
      </c>
      <c r="H177" s="249">
        <f t="shared" si="7"/>
        <v>625859.04</v>
      </c>
    </row>
    <row r="178" spans="1:8" s="6" customFormat="1" ht="15">
      <c r="A178" s="23"/>
      <c r="B178" s="24"/>
      <c r="C178" s="23"/>
      <c r="D178" s="23"/>
      <c r="E178" s="23"/>
      <c r="F178" s="23"/>
      <c r="G178" s="23"/>
      <c r="H178" s="23"/>
    </row>
    <row r="179" ht="15.75">
      <c r="A179" s="26" t="s">
        <v>5</v>
      </c>
    </row>
    <row r="180" ht="15.75">
      <c r="A180" s="26" t="s">
        <v>58</v>
      </c>
    </row>
    <row r="181" spans="1:8" s="21" customFormat="1" ht="22.5" customHeight="1">
      <c r="A181" s="20"/>
      <c r="B181" s="347" t="s">
        <v>218</v>
      </c>
      <c r="C181" s="347"/>
      <c r="D181" s="347"/>
      <c r="E181" s="347"/>
      <c r="F181" s="347"/>
      <c r="G181" s="347"/>
      <c r="H181" s="347"/>
    </row>
    <row r="182" spans="1:8" s="21" customFormat="1" ht="22.5" customHeight="1">
      <c r="A182" s="20"/>
      <c r="B182" s="22"/>
      <c r="C182" s="22"/>
      <c r="D182" s="22"/>
      <c r="E182" s="22"/>
      <c r="F182" s="22"/>
      <c r="G182" s="22"/>
      <c r="H182" s="22"/>
    </row>
    <row r="183" spans="1:8" s="33" customFormat="1" ht="12.75">
      <c r="A183" s="346" t="s">
        <v>71</v>
      </c>
      <c r="B183" s="346" t="s">
        <v>194</v>
      </c>
      <c r="C183" s="121" t="s">
        <v>3</v>
      </c>
      <c r="D183" s="121"/>
      <c r="E183" s="121"/>
      <c r="F183" s="121" t="s">
        <v>4</v>
      </c>
      <c r="G183" s="121"/>
      <c r="H183" s="186"/>
    </row>
    <row r="184" spans="1:8" s="33" customFormat="1" ht="69">
      <c r="A184" s="346"/>
      <c r="B184" s="346"/>
      <c r="C184" s="34" t="s">
        <v>0</v>
      </c>
      <c r="D184" s="34" t="s">
        <v>1</v>
      </c>
      <c r="E184" s="34" t="s">
        <v>2</v>
      </c>
      <c r="F184" s="34" t="s">
        <v>0</v>
      </c>
      <c r="G184" s="34" t="s">
        <v>1</v>
      </c>
      <c r="H184" s="185" t="s">
        <v>2</v>
      </c>
    </row>
    <row r="185" spans="1:8" s="33" customFormat="1" ht="12.75">
      <c r="A185" s="125" t="s">
        <v>9</v>
      </c>
      <c r="B185" s="126" t="s">
        <v>225</v>
      </c>
      <c r="C185" s="127"/>
      <c r="D185" s="128"/>
      <c r="E185" s="129"/>
      <c r="F185" s="127"/>
      <c r="G185" s="128"/>
      <c r="H185" s="187"/>
    </row>
    <row r="186" spans="1:8" s="33" customFormat="1" ht="12.75">
      <c r="A186" s="133" t="s">
        <v>11</v>
      </c>
      <c r="B186" s="79" t="s">
        <v>226</v>
      </c>
      <c r="C186" s="130"/>
      <c r="D186" s="131"/>
      <c r="E186" s="132"/>
      <c r="F186" s="130"/>
      <c r="G186" s="131"/>
      <c r="H186" s="188"/>
    </row>
    <row r="187" spans="1:8" s="33" customFormat="1" ht="12.75">
      <c r="A187" s="133" t="s">
        <v>12</v>
      </c>
      <c r="B187" s="79" t="s">
        <v>227</v>
      </c>
      <c r="C187" s="130"/>
      <c r="D187" s="131"/>
      <c r="E187" s="132"/>
      <c r="F187" s="130"/>
      <c r="G187" s="131"/>
      <c r="H187" s="188"/>
    </row>
    <row r="188" spans="1:8" s="33" customFormat="1" ht="12.75">
      <c r="A188" s="133" t="s">
        <v>14</v>
      </c>
      <c r="B188" s="79" t="s">
        <v>228</v>
      </c>
      <c r="C188" s="130"/>
      <c r="D188" s="131"/>
      <c r="E188" s="132"/>
      <c r="F188" s="130"/>
      <c r="G188" s="131"/>
      <c r="H188" s="188"/>
    </row>
    <row r="189" spans="1:8" s="33" customFormat="1" ht="12.75">
      <c r="A189" s="133" t="s">
        <v>15</v>
      </c>
      <c r="B189" s="79" t="s">
        <v>229</v>
      </c>
      <c r="C189" s="130"/>
      <c r="D189" s="131"/>
      <c r="E189" s="132"/>
      <c r="F189" s="130"/>
      <c r="G189" s="131"/>
      <c r="H189" s="188"/>
    </row>
    <row r="190" spans="1:8" s="33" customFormat="1" ht="25.5">
      <c r="A190" s="133" t="s">
        <v>17</v>
      </c>
      <c r="B190" s="79" t="s">
        <v>230</v>
      </c>
      <c r="C190" s="130"/>
      <c r="D190" s="131"/>
      <c r="E190" s="132"/>
      <c r="F190" s="130"/>
      <c r="G190" s="131"/>
      <c r="H190" s="188"/>
    </row>
  </sheetData>
  <sheetProtection/>
  <mergeCells count="8">
    <mergeCell ref="A183:A184"/>
    <mergeCell ref="B183:B184"/>
    <mergeCell ref="B181:H181"/>
    <mergeCell ref="A5:A6"/>
    <mergeCell ref="B5:B6"/>
    <mergeCell ref="A134:A135"/>
    <mergeCell ref="B134:B135"/>
    <mergeCell ref="A131:B131"/>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29" max="255" man="1"/>
    <brk id="178" max="7" man="1"/>
  </rowBreaks>
</worksheet>
</file>

<file path=xl/worksheets/sheet2.xml><?xml version="1.0" encoding="utf-8"?>
<worksheet xmlns="http://schemas.openxmlformats.org/spreadsheetml/2006/main" xmlns:r="http://schemas.openxmlformats.org/officeDocument/2006/relationships">
  <dimension ref="A1:K173"/>
  <sheetViews>
    <sheetView zoomScale="85" zoomScaleNormal="85" zoomScalePageLayoutView="0" workbookViewId="0" topLeftCell="A4">
      <pane ySplit="3" topLeftCell="A7" activePane="bottomLeft" state="frozen"/>
      <selection pane="topLeft" activeCell="A4" sqref="A4"/>
      <selection pane="bottomLeft" activeCell="J9" sqref="J9"/>
    </sheetView>
  </sheetViews>
  <sheetFormatPr defaultColWidth="9.140625" defaultRowHeight="15"/>
  <cols>
    <col min="1" max="1" width="4.57421875" style="2" customWidth="1"/>
    <col min="2" max="2" width="17.421875" style="2" customWidth="1"/>
    <col min="3" max="3" width="34.57421875" style="2" customWidth="1"/>
    <col min="4" max="4" width="10.7109375" style="2" customWidth="1"/>
    <col min="5" max="5" width="12.00390625" style="2" customWidth="1"/>
    <col min="6" max="6" width="10.28125" style="2" customWidth="1"/>
    <col min="7" max="7" width="10.8515625" style="2" customWidth="1"/>
    <col min="8" max="10" width="10.28125" style="2" customWidth="1"/>
    <col min="11" max="11" width="11.28125" style="2" customWidth="1"/>
    <col min="12" max="16384" width="9.140625" style="2" customWidth="1"/>
  </cols>
  <sheetData>
    <row r="1" spans="1:8" s="5" customFormat="1" ht="15.75">
      <c r="A1" s="26" t="s">
        <v>5</v>
      </c>
      <c r="B1" s="13"/>
      <c r="C1" s="12"/>
      <c r="D1" s="12"/>
      <c r="E1" s="12"/>
      <c r="F1" s="12"/>
      <c r="G1" s="12"/>
      <c r="H1" s="12"/>
    </row>
    <row r="2" spans="1:8" s="5" customFormat="1" ht="15.75">
      <c r="A2" s="26" t="s">
        <v>58</v>
      </c>
      <c r="B2" s="13"/>
      <c r="C2" s="12"/>
      <c r="D2" s="12"/>
      <c r="E2" s="12"/>
      <c r="F2" s="12"/>
      <c r="G2" s="12"/>
      <c r="H2" s="12"/>
    </row>
    <row r="4" spans="1:10" ht="24" customHeight="1">
      <c r="A4" s="1"/>
      <c r="B4" s="349" t="s">
        <v>70</v>
      </c>
      <c r="C4" s="349"/>
      <c r="D4" s="349"/>
      <c r="E4" s="349"/>
      <c r="F4" s="349"/>
      <c r="G4" s="349"/>
      <c r="H4" s="349"/>
      <c r="I4" s="349"/>
      <c r="J4" s="10"/>
    </row>
    <row r="5" spans="1:10" ht="15">
      <c r="A5" s="3"/>
      <c r="B5" s="4" t="s">
        <v>294</v>
      </c>
      <c r="C5" s="3"/>
      <c r="D5" s="3"/>
      <c r="E5" s="3"/>
      <c r="F5" s="3"/>
      <c r="G5" s="3"/>
      <c r="H5" s="3"/>
      <c r="I5" s="3"/>
      <c r="J5" s="3"/>
    </row>
    <row r="6" spans="1:11" s="14" customFormat="1" ht="89.25">
      <c r="A6" s="171" t="s">
        <v>71</v>
      </c>
      <c r="B6" s="171" t="s">
        <v>72</v>
      </c>
      <c r="C6" s="171" t="s">
        <v>73</v>
      </c>
      <c r="D6" s="171" t="s">
        <v>74</v>
      </c>
      <c r="E6" s="171" t="s">
        <v>231</v>
      </c>
      <c r="F6" s="171" t="s">
        <v>77</v>
      </c>
      <c r="G6" s="171" t="s">
        <v>78</v>
      </c>
      <c r="H6" s="171" t="s">
        <v>340</v>
      </c>
      <c r="I6" s="171" t="s">
        <v>341</v>
      </c>
      <c r="J6" s="171" t="s">
        <v>342</v>
      </c>
      <c r="K6" s="171" t="s">
        <v>79</v>
      </c>
    </row>
    <row r="7" spans="1:11" s="238" customFormat="1" ht="18" customHeight="1">
      <c r="A7" s="237">
        <v>1</v>
      </c>
      <c r="B7" s="350" t="s">
        <v>275</v>
      </c>
      <c r="C7" s="350"/>
      <c r="D7" s="350"/>
      <c r="E7" s="350"/>
      <c r="F7" s="350"/>
      <c r="G7" s="350"/>
      <c r="H7" s="350"/>
      <c r="I7" s="350"/>
      <c r="J7" s="350"/>
      <c r="K7" s="350"/>
    </row>
    <row r="8" spans="1:11" ht="162.75" customHeight="1">
      <c r="A8" s="189" t="s">
        <v>54</v>
      </c>
      <c r="B8" s="314" t="s">
        <v>290</v>
      </c>
      <c r="C8" s="315" t="s">
        <v>278</v>
      </c>
      <c r="D8" s="172" t="s">
        <v>265</v>
      </c>
      <c r="E8" s="174" t="s">
        <v>339</v>
      </c>
      <c r="F8" s="173">
        <v>249718</v>
      </c>
      <c r="G8" s="173">
        <v>213418</v>
      </c>
      <c r="H8" s="173">
        <f>F8-G8</f>
        <v>36300</v>
      </c>
      <c r="I8" s="173">
        <v>3000</v>
      </c>
      <c r="J8" s="173">
        <v>1911</v>
      </c>
      <c r="K8" s="173">
        <v>0</v>
      </c>
    </row>
    <row r="9" spans="1:11" ht="142.5" customHeight="1">
      <c r="A9" s="193" t="s">
        <v>55</v>
      </c>
      <c r="B9" s="316" t="s">
        <v>291</v>
      </c>
      <c r="C9" s="317" t="s">
        <v>292</v>
      </c>
      <c r="D9" s="172" t="s">
        <v>265</v>
      </c>
      <c r="E9" s="173" t="s">
        <v>343</v>
      </c>
      <c r="F9" s="173">
        <v>166955</v>
      </c>
      <c r="G9" s="173">
        <v>46955</v>
      </c>
      <c r="H9" s="173">
        <f>F9-G9</f>
        <v>120000</v>
      </c>
      <c r="I9" s="173">
        <v>1000</v>
      </c>
      <c r="J9" s="173">
        <v>678</v>
      </c>
      <c r="K9" s="173">
        <f>F9-G9-H9</f>
        <v>0</v>
      </c>
    </row>
    <row r="10" spans="1:11" ht="139.5" customHeight="1">
      <c r="A10" s="193" t="s">
        <v>239</v>
      </c>
      <c r="B10" s="318" t="s">
        <v>338</v>
      </c>
      <c r="C10" s="316" t="s">
        <v>293</v>
      </c>
      <c r="D10" s="172" t="s">
        <v>265</v>
      </c>
      <c r="E10" s="173" t="s">
        <v>344</v>
      </c>
      <c r="F10" s="173">
        <v>380000</v>
      </c>
      <c r="G10" s="173">
        <v>0</v>
      </c>
      <c r="H10" s="173">
        <v>129900</v>
      </c>
      <c r="I10" s="173">
        <v>0</v>
      </c>
      <c r="J10" s="173">
        <v>0</v>
      </c>
      <c r="K10" s="173">
        <f>F10-G10-H10</f>
        <v>250100</v>
      </c>
    </row>
    <row r="11" spans="1:11" ht="15">
      <c r="A11" s="175"/>
      <c r="B11" s="171" t="s">
        <v>50</v>
      </c>
      <c r="C11" s="176" t="s">
        <v>75</v>
      </c>
      <c r="D11" s="176" t="s">
        <v>75</v>
      </c>
      <c r="E11" s="176" t="s">
        <v>75</v>
      </c>
      <c r="F11" s="171"/>
      <c r="G11" s="171"/>
      <c r="H11" s="171"/>
      <c r="I11" s="171"/>
      <c r="J11" s="171"/>
      <c r="K11" s="171"/>
    </row>
    <row r="173" ht="50.25" customHeight="1">
      <c r="B173" s="25"/>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91"/>
  <sheetViews>
    <sheetView zoomScale="98" zoomScaleNormal="98" zoomScaleSheetLayoutView="125" zoomScalePageLayoutView="0" workbookViewId="0" topLeftCell="A1">
      <selection activeCell="K22" sqref="K22"/>
    </sheetView>
  </sheetViews>
  <sheetFormatPr defaultColWidth="45.8515625" defaultRowHeight="15"/>
  <cols>
    <col min="1" max="1" width="6.140625" style="15" customWidth="1"/>
    <col min="2" max="2" width="36.421875" style="9" customWidth="1"/>
    <col min="3" max="3" width="7.140625" style="11" bestFit="1" customWidth="1"/>
    <col min="4" max="5" width="9.00390625" style="11" customWidth="1"/>
    <col min="6" max="6" width="8.57421875" style="11" customWidth="1"/>
    <col min="7" max="8" width="8.421875" style="11" customWidth="1"/>
    <col min="9" max="9" width="8.421875" style="181" customWidth="1"/>
    <col min="10" max="10" width="9.57421875" style="181" bestFit="1" customWidth="1"/>
    <col min="11" max="11" width="8.421875" style="181" customWidth="1"/>
    <col min="12" max="246" width="9.140625" style="11" customWidth="1"/>
    <col min="247" max="247" width="6.140625" style="11" customWidth="1"/>
    <col min="248" max="16384" width="45.8515625" style="11" customWidth="1"/>
  </cols>
  <sheetData>
    <row r="1" spans="1:11" s="5" customFormat="1" ht="15.75">
      <c r="A1" s="26" t="s">
        <v>261</v>
      </c>
      <c r="B1" s="13"/>
      <c r="C1" s="12"/>
      <c r="D1" s="12"/>
      <c r="E1" s="12"/>
      <c r="F1" s="12"/>
      <c r="G1" s="12"/>
      <c r="H1" s="12"/>
      <c r="I1" s="180"/>
      <c r="J1" s="180"/>
      <c r="K1" s="180"/>
    </row>
    <row r="2" spans="1:11" s="5" customFormat="1" ht="15.75">
      <c r="A2" s="26" t="s">
        <v>296</v>
      </c>
      <c r="B2" s="13"/>
      <c r="C2" s="12"/>
      <c r="D2" s="12"/>
      <c r="E2" s="12"/>
      <c r="F2" s="12"/>
      <c r="G2" s="12"/>
      <c r="H2" s="12"/>
      <c r="I2" s="180"/>
      <c r="J2" s="180"/>
      <c r="K2" s="180"/>
    </row>
    <row r="3" spans="1:2" ht="15.75">
      <c r="A3" s="11"/>
      <c r="B3" s="9" t="s">
        <v>233</v>
      </c>
    </row>
    <row r="4" ht="15.75">
      <c r="A4" s="11"/>
    </row>
    <row r="5" spans="1:12" s="141" customFormat="1" ht="13.5" customHeight="1">
      <c r="A5" s="17"/>
      <c r="B5" s="8"/>
      <c r="C5" s="351" t="s">
        <v>6</v>
      </c>
      <c r="D5" s="352"/>
      <c r="E5" s="353"/>
      <c r="F5" s="354" t="s">
        <v>7</v>
      </c>
      <c r="G5" s="354"/>
      <c r="H5" s="354"/>
      <c r="I5" s="182"/>
      <c r="J5" s="182"/>
      <c r="K5" s="182"/>
      <c r="L5" s="178"/>
    </row>
    <row r="6" spans="1:12" s="141" customFormat="1" ht="66">
      <c r="A6" s="18"/>
      <c r="B6" s="19" t="s">
        <v>8</v>
      </c>
      <c r="C6" s="179" t="s">
        <v>0</v>
      </c>
      <c r="D6" s="179" t="s">
        <v>1</v>
      </c>
      <c r="E6" s="221" t="s">
        <v>2</v>
      </c>
      <c r="F6" s="252" t="s">
        <v>0</v>
      </c>
      <c r="G6" s="252" t="s">
        <v>1</v>
      </c>
      <c r="H6" s="252" t="s">
        <v>2</v>
      </c>
      <c r="I6" s="182"/>
      <c r="J6" s="182"/>
      <c r="K6" s="182"/>
      <c r="L6" s="178"/>
    </row>
    <row r="7" spans="1:12" s="141" customFormat="1" ht="12.75">
      <c r="A7" s="142" t="s">
        <v>9</v>
      </c>
      <c r="B7" s="143" t="s">
        <v>63</v>
      </c>
      <c r="C7" s="215">
        <f>SUM(C8:C10)</f>
        <v>96</v>
      </c>
      <c r="D7" s="215">
        <f>SUM(D8:D10)</f>
        <v>95</v>
      </c>
      <c r="E7" s="215">
        <f>SUM(E8:E10)</f>
        <v>96</v>
      </c>
      <c r="F7" s="215">
        <v>93</v>
      </c>
      <c r="G7" s="215">
        <v>93</v>
      </c>
      <c r="H7" s="215">
        <v>93</v>
      </c>
      <c r="I7" s="182"/>
      <c r="J7" s="182"/>
      <c r="K7" s="182"/>
      <c r="L7" s="178"/>
    </row>
    <row r="8" spans="1:12" s="141" customFormat="1" ht="12.75">
      <c r="A8" s="144" t="s">
        <v>201</v>
      </c>
      <c r="B8" s="145" t="s">
        <v>60</v>
      </c>
      <c r="C8" s="216">
        <v>2</v>
      </c>
      <c r="D8" s="216">
        <v>2</v>
      </c>
      <c r="E8" s="216">
        <v>2</v>
      </c>
      <c r="F8" s="253">
        <v>2</v>
      </c>
      <c r="G8" s="253">
        <v>2</v>
      </c>
      <c r="H8" s="253">
        <v>2</v>
      </c>
      <c r="I8" s="182"/>
      <c r="J8" s="182"/>
      <c r="K8" s="182"/>
      <c r="L8" s="178"/>
    </row>
    <row r="9" spans="1:12" s="141" customFormat="1" ht="25.5">
      <c r="A9" s="144" t="s">
        <v>202</v>
      </c>
      <c r="B9" s="145" t="s">
        <v>61</v>
      </c>
      <c r="C9" s="216">
        <v>6</v>
      </c>
      <c r="D9" s="216">
        <v>6</v>
      </c>
      <c r="E9" s="216">
        <v>6</v>
      </c>
      <c r="F9" s="253">
        <v>6</v>
      </c>
      <c r="G9" s="253">
        <v>6</v>
      </c>
      <c r="H9" s="253">
        <v>6</v>
      </c>
      <c r="I9" s="182"/>
      <c r="J9" s="182"/>
      <c r="K9" s="182"/>
      <c r="L9" s="178"/>
    </row>
    <row r="10" spans="1:12" s="141" customFormat="1" ht="12.75">
      <c r="A10" s="144" t="s">
        <v>203</v>
      </c>
      <c r="B10" s="145" t="s">
        <v>62</v>
      </c>
      <c r="C10" s="216">
        <f>96-C9-C8</f>
        <v>88</v>
      </c>
      <c r="D10" s="216">
        <f>95-D9-D8</f>
        <v>87</v>
      </c>
      <c r="E10" s="216">
        <f>96-E9-E8</f>
        <v>88</v>
      </c>
      <c r="F10" s="253">
        <v>85</v>
      </c>
      <c r="G10" s="253">
        <v>85</v>
      </c>
      <c r="H10" s="253">
        <v>85</v>
      </c>
      <c r="I10" s="182"/>
      <c r="J10" s="182"/>
      <c r="K10" s="182"/>
      <c r="L10" s="178"/>
    </row>
    <row r="11" spans="1:12" s="141" customFormat="1" ht="12.75">
      <c r="A11" s="142" t="s">
        <v>11</v>
      </c>
      <c r="B11" s="146" t="s">
        <v>56</v>
      </c>
      <c r="C11" s="215">
        <v>5</v>
      </c>
      <c r="D11" s="215">
        <v>4</v>
      </c>
      <c r="E11" s="215">
        <v>7</v>
      </c>
      <c r="F11" s="215">
        <v>6</v>
      </c>
      <c r="G11" s="215">
        <v>6</v>
      </c>
      <c r="H11" s="215">
        <v>6</v>
      </c>
      <c r="I11" s="182"/>
      <c r="J11" s="182"/>
      <c r="K11" s="182"/>
      <c r="L11" s="178"/>
    </row>
    <row r="12" spans="1:12" s="141" customFormat="1" ht="12.75">
      <c r="A12" s="142" t="s">
        <v>12</v>
      </c>
      <c r="B12" s="146" t="s">
        <v>49</v>
      </c>
      <c r="C12" s="310">
        <f>C13+C18+C22</f>
        <v>576020</v>
      </c>
      <c r="D12" s="312">
        <f>D13+D18+D22</f>
        <v>692148.56</v>
      </c>
      <c r="E12" s="310">
        <f>E13+E18+E22</f>
        <v>2635655</v>
      </c>
      <c r="F12" s="215">
        <v>532118</v>
      </c>
      <c r="G12" s="217">
        <v>511244.58999999997</v>
      </c>
      <c r="H12" s="217">
        <v>2351734</v>
      </c>
      <c r="I12" s="182"/>
      <c r="J12" s="182"/>
      <c r="K12" s="182"/>
      <c r="L12" s="178"/>
    </row>
    <row r="13" spans="1:12" s="141" customFormat="1" ht="12.75">
      <c r="A13" s="144" t="s">
        <v>205</v>
      </c>
      <c r="B13" s="147" t="s">
        <v>59</v>
      </c>
      <c r="C13" s="309">
        <f>SUM(C14:C16)</f>
        <v>438637</v>
      </c>
      <c r="D13" s="311">
        <f>SUM(D14:D16)</f>
        <v>419378.45999999996</v>
      </c>
      <c r="E13" s="309">
        <f>SUM(E14:E16)</f>
        <v>1851324</v>
      </c>
      <c r="F13" s="253">
        <v>407277</v>
      </c>
      <c r="G13" s="254">
        <v>386276.42</v>
      </c>
      <c r="H13" s="253">
        <v>1647692</v>
      </c>
      <c r="I13" s="182"/>
      <c r="J13" s="182"/>
      <c r="K13" s="182"/>
      <c r="L13" s="178"/>
    </row>
    <row r="14" spans="1:12" s="141" customFormat="1" ht="12.75">
      <c r="A14" s="144" t="s">
        <v>219</v>
      </c>
      <c r="B14" s="145" t="s">
        <v>60</v>
      </c>
      <c r="C14" s="222">
        <f>9502.74+8552.46</f>
        <v>18055.199999999997</v>
      </c>
      <c r="D14" s="220">
        <v>18055</v>
      </c>
      <c r="E14" s="220">
        <v>81244</v>
      </c>
      <c r="F14" s="253">
        <v>18055</v>
      </c>
      <c r="G14" s="254">
        <v>18055.2</v>
      </c>
      <c r="H14" s="254">
        <v>78397.58</v>
      </c>
      <c r="I14" s="182"/>
      <c r="J14" s="182"/>
      <c r="K14" s="182"/>
      <c r="L14" s="178"/>
    </row>
    <row r="15" spans="1:12" s="141" customFormat="1" ht="25.5">
      <c r="A15" s="144" t="s">
        <v>220</v>
      </c>
      <c r="B15" s="145" t="s">
        <v>61</v>
      </c>
      <c r="C15" s="216">
        <v>49603</v>
      </c>
      <c r="D15" s="226">
        <v>46220.97</v>
      </c>
      <c r="E15" s="220">
        <v>205852</v>
      </c>
      <c r="F15" s="253">
        <v>49603</v>
      </c>
      <c r="G15" s="255">
        <v>45328.56</v>
      </c>
      <c r="H15" s="254">
        <v>198412.65</v>
      </c>
      <c r="I15" s="182"/>
      <c r="J15" s="182"/>
      <c r="K15" s="182"/>
      <c r="L15" s="178"/>
    </row>
    <row r="16" spans="1:12" s="141" customFormat="1" ht="12.75">
      <c r="A16" s="144" t="s">
        <v>221</v>
      </c>
      <c r="B16" s="145" t="s">
        <v>62</v>
      </c>
      <c r="C16" s="216">
        <f>438637-C15-C14</f>
        <v>370978.8</v>
      </c>
      <c r="D16" s="220">
        <f>419378.46-D15-D14</f>
        <v>355102.49</v>
      </c>
      <c r="E16" s="220">
        <f>1851324-E15-E14</f>
        <v>1564228</v>
      </c>
      <c r="F16" s="253">
        <v>339619</v>
      </c>
      <c r="G16" s="254">
        <v>322892.66</v>
      </c>
      <c r="H16" s="254">
        <v>1370881.77</v>
      </c>
      <c r="I16" s="182"/>
      <c r="J16" s="182"/>
      <c r="K16" s="182"/>
      <c r="L16" s="178"/>
    </row>
    <row r="17" spans="1:12" s="141" customFormat="1" ht="12.75">
      <c r="A17" s="144"/>
      <c r="B17" s="145"/>
      <c r="C17" s="218"/>
      <c r="D17" s="218"/>
      <c r="E17" s="218"/>
      <c r="F17" s="256"/>
      <c r="G17" s="256"/>
      <c r="H17" s="256"/>
      <c r="I17" s="182"/>
      <c r="J17" s="182"/>
      <c r="K17" s="182"/>
      <c r="L17" s="178"/>
    </row>
    <row r="18" spans="1:12" s="141" customFormat="1" ht="12.75">
      <c r="A18" s="148" t="s">
        <v>206</v>
      </c>
      <c r="B18" s="19" t="s">
        <v>51</v>
      </c>
      <c r="C18" s="309">
        <f>SUM(C19:C21)</f>
        <v>12500</v>
      </c>
      <c r="D18" s="311">
        <f>SUM(D19:D21)</f>
        <v>131620.78</v>
      </c>
      <c r="E18" s="309">
        <f>SUM(E19:E21)</f>
        <v>227051</v>
      </c>
      <c r="F18" s="253">
        <v>13724</v>
      </c>
      <c r="G18" s="254">
        <v>13984.05</v>
      </c>
      <c r="H18" s="253">
        <v>206941</v>
      </c>
      <c r="I18" s="182"/>
      <c r="J18" s="182"/>
      <c r="K18" s="182"/>
      <c r="L18" s="178"/>
    </row>
    <row r="19" spans="1:12" s="141" customFormat="1" ht="12.75">
      <c r="A19" s="148" t="s">
        <v>222</v>
      </c>
      <c r="B19" s="145" t="s">
        <v>60</v>
      </c>
      <c r="C19" s="216">
        <v>0</v>
      </c>
      <c r="D19" s="216">
        <v>0</v>
      </c>
      <c r="E19" s="220">
        <v>12037</v>
      </c>
      <c r="F19" s="253">
        <v>0</v>
      </c>
      <c r="G19" s="253">
        <v>0</v>
      </c>
      <c r="H19" s="254">
        <v>12036.8</v>
      </c>
      <c r="I19" s="182"/>
      <c r="J19" s="182"/>
      <c r="K19" s="182"/>
      <c r="L19" s="178"/>
    </row>
    <row r="20" spans="1:12" s="141" customFormat="1" ht="25.5">
      <c r="A20" s="148" t="s">
        <v>223</v>
      </c>
      <c r="B20" s="145" t="s">
        <v>61</v>
      </c>
      <c r="C20" s="216">
        <v>1209</v>
      </c>
      <c r="D20" s="219">
        <v>16675.82</v>
      </c>
      <c r="E20" s="216">
        <v>20436</v>
      </c>
      <c r="F20" s="253">
        <v>1469</v>
      </c>
      <c r="G20" s="253">
        <v>0</v>
      </c>
      <c r="H20" s="253">
        <v>21476</v>
      </c>
      <c r="I20" s="182"/>
      <c r="J20" s="182"/>
      <c r="K20" s="182"/>
      <c r="L20" s="178"/>
    </row>
    <row r="21" spans="1:12" s="141" customFormat="1" ht="12.75">
      <c r="A21" s="148" t="s">
        <v>224</v>
      </c>
      <c r="B21" s="145" t="s">
        <v>62</v>
      </c>
      <c r="C21" s="216">
        <f>12500-C20-C19</f>
        <v>11291</v>
      </c>
      <c r="D21" s="220">
        <f>131620.78-D20-D19</f>
        <v>114944.95999999999</v>
      </c>
      <c r="E21" s="220">
        <f>227051-E20-E19</f>
        <v>194578</v>
      </c>
      <c r="F21" s="253">
        <v>12255</v>
      </c>
      <c r="G21" s="254">
        <v>13984.05</v>
      </c>
      <c r="H21" s="254">
        <v>173428.2</v>
      </c>
      <c r="I21" s="182"/>
      <c r="J21" s="182"/>
      <c r="K21" s="182"/>
      <c r="L21" s="178"/>
    </row>
    <row r="22" spans="1:12" s="141" customFormat="1" ht="12.75">
      <c r="A22" s="148" t="s">
        <v>264</v>
      </c>
      <c r="B22" s="145" t="s">
        <v>76</v>
      </c>
      <c r="C22" s="216">
        <v>124883</v>
      </c>
      <c r="D22" s="219">
        <v>141149.32</v>
      </c>
      <c r="E22" s="220">
        <v>557280</v>
      </c>
      <c r="F22" s="253">
        <v>111117</v>
      </c>
      <c r="G22" s="254">
        <v>110984.12</v>
      </c>
      <c r="H22" s="254">
        <v>497101</v>
      </c>
      <c r="I22" s="182"/>
      <c r="J22" s="182"/>
      <c r="K22" s="182"/>
      <c r="L22" s="178"/>
    </row>
    <row r="23" spans="9:12" ht="15.75">
      <c r="I23" s="191"/>
      <c r="J23" s="191"/>
      <c r="K23" s="191"/>
      <c r="L23" s="192"/>
    </row>
    <row r="25" spans="2:8" ht="15.75">
      <c r="B25" s="233"/>
      <c r="C25" s="233"/>
      <c r="D25" s="233"/>
      <c r="E25" s="233"/>
      <c r="F25" s="233"/>
      <c r="G25" s="233"/>
      <c r="H25" s="233"/>
    </row>
    <row r="26" spans="1:11" s="16" customFormat="1" ht="15.75">
      <c r="A26" s="15"/>
      <c r="B26" s="233"/>
      <c r="C26" s="233"/>
      <c r="D26" s="233"/>
      <c r="E26" s="233"/>
      <c r="F26" s="233"/>
      <c r="G26" s="233"/>
      <c r="H26" s="233"/>
      <c r="I26" s="183"/>
      <c r="J26" s="183"/>
      <c r="K26" s="183"/>
    </row>
    <row r="27" spans="1:11" s="16" customFormat="1" ht="15.75">
      <c r="A27" s="15"/>
      <c r="B27" s="233"/>
      <c r="C27" s="233"/>
      <c r="D27" s="233"/>
      <c r="E27" s="233"/>
      <c r="F27" s="233"/>
      <c r="G27" s="233"/>
      <c r="H27" s="233"/>
      <c r="I27" s="183"/>
      <c r="J27" s="183"/>
      <c r="K27" s="183"/>
    </row>
    <row r="28" spans="1:11" s="16" customFormat="1" ht="15.75">
      <c r="A28" s="15"/>
      <c r="B28" s="233"/>
      <c r="C28" s="233"/>
      <c r="D28" s="233"/>
      <c r="E28" s="233"/>
      <c r="F28" s="233"/>
      <c r="G28" s="233"/>
      <c r="H28" s="233"/>
      <c r="I28" s="183"/>
      <c r="J28" s="183"/>
      <c r="K28" s="183"/>
    </row>
    <row r="29" spans="1:11" s="16" customFormat="1" ht="15.75">
      <c r="A29" s="15"/>
      <c r="B29" s="9"/>
      <c r="C29" s="11"/>
      <c r="D29" s="11"/>
      <c r="E29" s="11"/>
      <c r="F29" s="11"/>
      <c r="G29" s="11"/>
      <c r="H29" s="11"/>
      <c r="I29" s="183"/>
      <c r="J29" s="183"/>
      <c r="K29" s="183"/>
    </row>
    <row r="30" spans="1:11" s="16" customFormat="1" ht="15.75">
      <c r="A30" s="15"/>
      <c r="B30" s="9"/>
      <c r="C30" s="11"/>
      <c r="D30" s="11"/>
      <c r="E30" s="11"/>
      <c r="F30" s="11"/>
      <c r="G30" s="11"/>
      <c r="H30" s="11"/>
      <c r="I30" s="183"/>
      <c r="J30" s="183"/>
      <c r="K30" s="183"/>
    </row>
    <row r="31" spans="1:11" s="16" customFormat="1" ht="15.75">
      <c r="A31" s="15"/>
      <c r="B31" s="9"/>
      <c r="C31" s="11"/>
      <c r="D31" s="11"/>
      <c r="E31" s="11"/>
      <c r="F31" s="11"/>
      <c r="G31" s="11"/>
      <c r="H31" s="11"/>
      <c r="I31" s="183"/>
      <c r="J31" s="183"/>
      <c r="K31" s="183"/>
    </row>
    <row r="32" spans="1:11" s="16" customFormat="1" ht="15.75">
      <c r="A32" s="15"/>
      <c r="B32" s="9"/>
      <c r="C32" s="11"/>
      <c r="D32" s="11"/>
      <c r="E32" s="11"/>
      <c r="F32" s="11"/>
      <c r="G32" s="11"/>
      <c r="H32" s="11"/>
      <c r="I32" s="183"/>
      <c r="J32" s="183"/>
      <c r="K32" s="183"/>
    </row>
    <row r="191" ht="50.25" customHeight="1">
      <c r="B191" s="20"/>
    </row>
  </sheetData>
  <sheetProtection/>
  <mergeCells count="2">
    <mergeCell ref="C5:E5"/>
    <mergeCell ref="F5:H5"/>
  </mergeCells>
  <printOptions/>
  <pageMargins left="0.7086614173228347"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3"/>
  <sheetViews>
    <sheetView workbookViewId="0" topLeftCell="A1">
      <pane ySplit="1" topLeftCell="A8" activePane="bottomLeft" state="frozen"/>
      <selection pane="topLeft" activeCell="A1" sqref="A1"/>
      <selection pane="bottomLeft" activeCell="R21" sqref="R21"/>
    </sheetView>
  </sheetViews>
  <sheetFormatPr defaultColWidth="9.140625" defaultRowHeight="15"/>
  <cols>
    <col min="1" max="1" width="8.140625" style="168" customWidth="1"/>
    <col min="2" max="2" width="14.8515625" style="168" customWidth="1"/>
    <col min="3" max="3" width="28.421875" style="168" customWidth="1"/>
    <col min="4" max="4" width="15.8515625" style="168" customWidth="1"/>
    <col min="5" max="5" width="11.140625" style="169" bestFit="1" customWidth="1"/>
    <col min="6" max="6" width="11.00390625" style="168" bestFit="1" customWidth="1"/>
    <col min="7" max="7" width="11.140625" style="168" bestFit="1" customWidth="1"/>
    <col min="8" max="8" width="9.7109375" style="168" bestFit="1" customWidth="1"/>
    <col min="9" max="9" width="10.7109375" style="168" bestFit="1" customWidth="1"/>
    <col min="10" max="10" width="8.8515625" style="168" customWidth="1"/>
    <col min="11" max="11" width="9.140625" style="177" customWidth="1"/>
    <col min="12" max="16384" width="9.140625" style="168" customWidth="1"/>
  </cols>
  <sheetData>
    <row r="1" spans="1:11" ht="15">
      <c r="A1" s="260" t="s">
        <v>261</v>
      </c>
      <c r="B1" s="207"/>
      <c r="C1" s="207"/>
      <c r="D1" s="207"/>
      <c r="E1" s="208"/>
      <c r="F1" s="207"/>
      <c r="G1" s="207"/>
      <c r="H1" s="207"/>
      <c r="I1" s="207"/>
      <c r="J1" s="207"/>
      <c r="K1" s="209"/>
    </row>
    <row r="2" spans="1:11" ht="30">
      <c r="A2" s="261" t="s">
        <v>58</v>
      </c>
      <c r="B2" s="210" t="s">
        <v>297</v>
      </c>
      <c r="C2" s="207"/>
      <c r="D2" s="207"/>
      <c r="E2" s="208"/>
      <c r="F2" s="207"/>
      <c r="G2" s="207"/>
      <c r="H2" s="207"/>
      <c r="I2" s="207"/>
      <c r="J2" s="207"/>
      <c r="K2" s="209"/>
    </row>
    <row r="3" spans="1:11" ht="15.75" thickBot="1">
      <c r="A3" s="261" t="s">
        <v>234</v>
      </c>
      <c r="B3" s="211"/>
      <c r="C3" s="211"/>
      <c r="D3" s="211"/>
      <c r="E3" s="212"/>
      <c r="F3" s="211"/>
      <c r="G3" s="211"/>
      <c r="H3" s="211"/>
      <c r="I3" s="211"/>
      <c r="J3" s="211"/>
      <c r="K3" s="213"/>
    </row>
    <row r="4" spans="1:12" ht="30.75" customHeight="1" thickBot="1">
      <c r="A4" s="214"/>
      <c r="B4" s="292" t="s">
        <v>64</v>
      </c>
      <c r="C4" s="293" t="s">
        <v>282</v>
      </c>
      <c r="D4" s="293" t="s">
        <v>65</v>
      </c>
      <c r="E4" s="294" t="s">
        <v>53</v>
      </c>
      <c r="F4" s="293" t="s">
        <v>66</v>
      </c>
      <c r="G4" s="293" t="s">
        <v>68</v>
      </c>
      <c r="H4" s="293" t="s">
        <v>52</v>
      </c>
      <c r="I4" s="293" t="s">
        <v>67</v>
      </c>
      <c r="J4" s="295" t="s">
        <v>69</v>
      </c>
      <c r="K4" s="262" t="s">
        <v>50</v>
      </c>
      <c r="L4" s="206"/>
    </row>
    <row r="5" spans="1:12" ht="30.75" customHeight="1">
      <c r="A5" s="214"/>
      <c r="B5" s="263" t="s">
        <v>301</v>
      </c>
      <c r="C5" s="264" t="s">
        <v>302</v>
      </c>
      <c r="D5" s="265" t="s">
        <v>303</v>
      </c>
      <c r="E5" s="266">
        <v>4</v>
      </c>
      <c r="F5" s="267">
        <v>240.94</v>
      </c>
      <c r="G5" s="267">
        <v>824.31</v>
      </c>
      <c r="H5" s="268">
        <v>252</v>
      </c>
      <c r="I5" s="267">
        <v>6.27</v>
      </c>
      <c r="J5" s="268">
        <v>116.64</v>
      </c>
      <c r="K5" s="269">
        <f>SUM(F5:J5)</f>
        <v>1440.16</v>
      </c>
      <c r="L5" s="206"/>
    </row>
    <row r="6" spans="1:12" ht="30.75" customHeight="1">
      <c r="A6" s="214"/>
      <c r="B6" s="270" t="s">
        <v>304</v>
      </c>
      <c r="C6" s="207" t="s">
        <v>305</v>
      </c>
      <c r="D6" s="271" t="s">
        <v>303</v>
      </c>
      <c r="E6" s="272">
        <v>4</v>
      </c>
      <c r="F6" s="273">
        <v>240.94</v>
      </c>
      <c r="G6" s="274">
        <v>824.31</v>
      </c>
      <c r="H6" s="268">
        <v>252</v>
      </c>
      <c r="I6" s="275">
        <v>6.27</v>
      </c>
      <c r="J6" s="268">
        <v>50.14</v>
      </c>
      <c r="K6" s="269">
        <f aca="true" t="shared" si="0" ref="K6:K20">SUM(F6:J6)</f>
        <v>1373.66</v>
      </c>
      <c r="L6" s="206"/>
    </row>
    <row r="7" spans="1:12" ht="33" customHeight="1">
      <c r="A7" s="214"/>
      <c r="B7" s="270" t="s">
        <v>306</v>
      </c>
      <c r="C7" s="207" t="s">
        <v>307</v>
      </c>
      <c r="D7" s="271" t="s">
        <v>303</v>
      </c>
      <c r="E7" s="272">
        <v>4</v>
      </c>
      <c r="F7" s="273">
        <v>240.94</v>
      </c>
      <c r="G7" s="273">
        <v>824.31</v>
      </c>
      <c r="H7" s="268">
        <v>252</v>
      </c>
      <c r="I7" s="275">
        <v>6.27</v>
      </c>
      <c r="J7" s="268">
        <v>66.17</v>
      </c>
      <c r="K7" s="269">
        <f t="shared" si="0"/>
        <v>1389.69</v>
      </c>
      <c r="L7" s="206"/>
    </row>
    <row r="8" spans="1:12" ht="15">
      <c r="A8" s="276"/>
      <c r="B8" s="270" t="s">
        <v>281</v>
      </c>
      <c r="C8" s="273" t="s">
        <v>280</v>
      </c>
      <c r="D8" s="277" t="s">
        <v>308</v>
      </c>
      <c r="E8" s="272">
        <v>2</v>
      </c>
      <c r="F8" s="268">
        <v>313.04</v>
      </c>
      <c r="G8" s="268">
        <v>135</v>
      </c>
      <c r="H8" s="268">
        <v>80</v>
      </c>
      <c r="I8" s="268">
        <v>8</v>
      </c>
      <c r="J8" s="268">
        <v>20.24</v>
      </c>
      <c r="K8" s="269">
        <f t="shared" si="0"/>
        <v>556.28</v>
      </c>
      <c r="L8" s="206"/>
    </row>
    <row r="9" spans="1:12" ht="36.75" customHeight="1">
      <c r="A9" s="214"/>
      <c r="B9" s="270" t="s">
        <v>281</v>
      </c>
      <c r="C9" s="273" t="s">
        <v>280</v>
      </c>
      <c r="D9" s="277" t="s">
        <v>308</v>
      </c>
      <c r="E9" s="272">
        <v>3</v>
      </c>
      <c r="F9" s="268">
        <v>421.04</v>
      </c>
      <c r="G9" s="274">
        <v>450</v>
      </c>
      <c r="H9" s="274">
        <v>120</v>
      </c>
      <c r="I9" s="268">
        <v>8</v>
      </c>
      <c r="J9" s="268">
        <f>10.5+17.48</f>
        <v>27.98</v>
      </c>
      <c r="K9" s="269">
        <f t="shared" si="0"/>
        <v>1027.02</v>
      </c>
      <c r="L9" s="206"/>
    </row>
    <row r="10" spans="1:12" ht="45">
      <c r="A10" s="276"/>
      <c r="B10" s="270" t="s">
        <v>262</v>
      </c>
      <c r="C10" s="273" t="s">
        <v>263</v>
      </c>
      <c r="D10" s="277" t="s">
        <v>309</v>
      </c>
      <c r="E10" s="272">
        <v>4</v>
      </c>
      <c r="F10" s="268">
        <v>333.73</v>
      </c>
      <c r="G10" s="268">
        <v>438</v>
      </c>
      <c r="H10" s="268">
        <v>228</v>
      </c>
      <c r="I10" s="268">
        <v>9.69</v>
      </c>
      <c r="J10" s="278">
        <f>12+10.43+31.64</f>
        <v>54.07</v>
      </c>
      <c r="K10" s="269">
        <f t="shared" si="0"/>
        <v>1063.49</v>
      </c>
      <c r="L10" s="206"/>
    </row>
    <row r="11" spans="1:12" ht="36" customHeight="1">
      <c r="A11" s="276"/>
      <c r="B11" s="270" t="s">
        <v>310</v>
      </c>
      <c r="C11" s="273" t="s">
        <v>311</v>
      </c>
      <c r="D11" s="277" t="s">
        <v>312</v>
      </c>
      <c r="E11" s="272">
        <v>4</v>
      </c>
      <c r="F11" s="273">
        <v>644.2</v>
      </c>
      <c r="G11" s="274">
        <v>510</v>
      </c>
      <c r="H11" s="274">
        <v>184</v>
      </c>
      <c r="I11" s="274">
        <v>6.27</v>
      </c>
      <c r="J11" s="268">
        <v>236.87</v>
      </c>
      <c r="K11" s="269">
        <f t="shared" si="0"/>
        <v>1581.3400000000001</v>
      </c>
      <c r="L11" s="206"/>
    </row>
    <row r="12" spans="1:12" ht="39" customHeight="1">
      <c r="A12" s="276"/>
      <c r="B12" s="270" t="s">
        <v>313</v>
      </c>
      <c r="C12" s="273" t="s">
        <v>314</v>
      </c>
      <c r="D12" s="277" t="s">
        <v>312</v>
      </c>
      <c r="E12" s="272">
        <v>4</v>
      </c>
      <c r="F12" s="273">
        <v>644.2</v>
      </c>
      <c r="G12" s="274">
        <v>510</v>
      </c>
      <c r="H12" s="274">
        <v>184</v>
      </c>
      <c r="I12" s="274">
        <v>6.27</v>
      </c>
      <c r="J12" s="268">
        <v>227.72</v>
      </c>
      <c r="K12" s="269">
        <f t="shared" si="0"/>
        <v>1572.19</v>
      </c>
      <c r="L12" s="206"/>
    </row>
    <row r="13" spans="1:12" ht="39" customHeight="1">
      <c r="A13" s="276"/>
      <c r="B13" s="270" t="s">
        <v>315</v>
      </c>
      <c r="C13" s="239" t="s">
        <v>316</v>
      </c>
      <c r="D13" s="277" t="s">
        <v>312</v>
      </c>
      <c r="E13" s="272">
        <v>4</v>
      </c>
      <c r="F13" s="273">
        <v>644.2</v>
      </c>
      <c r="G13" s="274">
        <v>510</v>
      </c>
      <c r="H13" s="274">
        <v>184</v>
      </c>
      <c r="I13" s="274">
        <v>6.27</v>
      </c>
      <c r="J13" s="298">
        <v>238.72</v>
      </c>
      <c r="K13" s="269">
        <f t="shared" si="0"/>
        <v>1583.19</v>
      </c>
      <c r="L13" s="206"/>
    </row>
    <row r="14" spans="1:12" ht="30.75" customHeight="1">
      <c r="A14" s="276"/>
      <c r="B14" s="279" t="s">
        <v>283</v>
      </c>
      <c r="C14" s="280" t="s">
        <v>284</v>
      </c>
      <c r="D14" s="281" t="s">
        <v>317</v>
      </c>
      <c r="E14" s="282">
        <v>1</v>
      </c>
      <c r="F14" s="283"/>
      <c r="G14" s="283"/>
      <c r="H14" s="268">
        <v>29</v>
      </c>
      <c r="I14" s="283"/>
      <c r="J14" s="284"/>
      <c r="K14" s="269">
        <f t="shared" si="0"/>
        <v>29</v>
      </c>
      <c r="L14" s="206"/>
    </row>
    <row r="15" spans="1:11" ht="30.75" customHeight="1">
      <c r="A15" s="276"/>
      <c r="B15" s="279" t="s">
        <v>318</v>
      </c>
      <c r="C15" s="280" t="s">
        <v>319</v>
      </c>
      <c r="D15" s="281" t="s">
        <v>317</v>
      </c>
      <c r="E15" s="282">
        <v>1</v>
      </c>
      <c r="F15" s="283"/>
      <c r="G15" s="285"/>
      <c r="H15" s="268">
        <v>29</v>
      </c>
      <c r="I15" s="283"/>
      <c r="J15" s="284"/>
      <c r="K15" s="269">
        <f t="shared" si="0"/>
        <v>29</v>
      </c>
    </row>
    <row r="16" spans="1:11" ht="39" customHeight="1">
      <c r="A16" s="276"/>
      <c r="B16" s="279" t="s">
        <v>281</v>
      </c>
      <c r="C16" s="273" t="s">
        <v>280</v>
      </c>
      <c r="D16" s="281" t="s">
        <v>320</v>
      </c>
      <c r="E16" s="282">
        <v>4</v>
      </c>
      <c r="F16" s="275">
        <v>116.62</v>
      </c>
      <c r="G16" s="286">
        <v>342</v>
      </c>
      <c r="H16" s="268">
        <v>151.8</v>
      </c>
      <c r="I16" s="275">
        <v>8</v>
      </c>
      <c r="J16" s="287">
        <f>70+22.31</f>
        <v>92.31</v>
      </c>
      <c r="K16" s="269">
        <f t="shared" si="0"/>
        <v>710.73</v>
      </c>
    </row>
    <row r="17" spans="1:11" ht="15">
      <c r="A17" s="276"/>
      <c r="B17" s="279" t="s">
        <v>285</v>
      </c>
      <c r="C17" s="273" t="s">
        <v>321</v>
      </c>
      <c r="D17" s="281" t="s">
        <v>320</v>
      </c>
      <c r="E17" s="282">
        <v>4</v>
      </c>
      <c r="F17" s="275">
        <v>116.62</v>
      </c>
      <c r="G17" s="286">
        <v>342</v>
      </c>
      <c r="H17" s="268">
        <v>151.8</v>
      </c>
      <c r="I17" s="275">
        <v>8</v>
      </c>
      <c r="J17" s="287">
        <f>70+8.31</f>
        <v>78.31</v>
      </c>
      <c r="K17" s="269">
        <f t="shared" si="0"/>
        <v>696.73</v>
      </c>
    </row>
    <row r="18" spans="1:11" ht="15">
      <c r="A18" s="276"/>
      <c r="B18" s="279" t="s">
        <v>322</v>
      </c>
      <c r="C18" s="273" t="s">
        <v>323</v>
      </c>
      <c r="D18" s="281" t="s">
        <v>320</v>
      </c>
      <c r="E18" s="282">
        <v>4</v>
      </c>
      <c r="F18" s="275">
        <v>95.34</v>
      </c>
      <c r="G18" s="286">
        <v>342</v>
      </c>
      <c r="H18" s="268">
        <v>151.8</v>
      </c>
      <c r="I18" s="275">
        <v>0</v>
      </c>
      <c r="J18" s="287">
        <v>35</v>
      </c>
      <c r="K18" s="269">
        <f t="shared" si="0"/>
        <v>624.1400000000001</v>
      </c>
    </row>
    <row r="19" spans="1:11" ht="16.5" customHeight="1">
      <c r="A19" s="276"/>
      <c r="B19" s="279" t="s">
        <v>281</v>
      </c>
      <c r="C19" s="273" t="s">
        <v>280</v>
      </c>
      <c r="D19" s="281" t="s">
        <v>308</v>
      </c>
      <c r="E19" s="282">
        <v>2</v>
      </c>
      <c r="F19" s="275">
        <v>256.04</v>
      </c>
      <c r="G19" s="275">
        <v>178</v>
      </c>
      <c r="H19" s="268">
        <v>80</v>
      </c>
      <c r="I19" s="275">
        <v>8</v>
      </c>
      <c r="J19" s="287">
        <v>20.25</v>
      </c>
      <c r="K19" s="269">
        <f t="shared" si="0"/>
        <v>542.29</v>
      </c>
    </row>
    <row r="20" spans="1:11" ht="45">
      <c r="A20" s="276"/>
      <c r="B20" s="279" t="s">
        <v>262</v>
      </c>
      <c r="C20" s="273" t="s">
        <v>263</v>
      </c>
      <c r="D20" s="281" t="s">
        <v>324</v>
      </c>
      <c r="E20" s="282">
        <v>4</v>
      </c>
      <c r="F20" s="275">
        <v>301.2</v>
      </c>
      <c r="G20" s="275">
        <v>430.35</v>
      </c>
      <c r="H20" s="275">
        <v>184</v>
      </c>
      <c r="I20" s="275">
        <v>9.69</v>
      </c>
      <c r="J20" s="287">
        <f>6+17.07+9.9+14</f>
        <v>46.97</v>
      </c>
      <c r="K20" s="269">
        <f t="shared" si="0"/>
        <v>972.21</v>
      </c>
    </row>
    <row r="21" spans="1:11" ht="45.75" thickBot="1">
      <c r="A21" s="276"/>
      <c r="B21" s="288" t="s">
        <v>325</v>
      </c>
      <c r="C21" s="289" t="s">
        <v>326</v>
      </c>
      <c r="D21" s="290" t="s">
        <v>324</v>
      </c>
      <c r="E21" s="291">
        <v>4</v>
      </c>
      <c r="F21" s="301">
        <v>301.2</v>
      </c>
      <c r="G21" s="301">
        <v>430.35</v>
      </c>
      <c r="H21" s="301">
        <v>184</v>
      </c>
      <c r="I21" s="301">
        <v>9.69</v>
      </c>
      <c r="J21" s="302">
        <f>6+1.1+9.9</f>
        <v>17</v>
      </c>
      <c r="K21" s="297">
        <f>SUM(F21:J21)</f>
        <v>942.24</v>
      </c>
    </row>
    <row r="22" spans="2:12" ht="15.75" thickBot="1">
      <c r="B22" s="299"/>
      <c r="C22" s="303"/>
      <c r="D22" s="304"/>
      <c r="E22" s="305" t="s">
        <v>50</v>
      </c>
      <c r="F22" s="306">
        <f aca="true" t="shared" si="1" ref="F22:K22">SUM(F5:F21)</f>
        <v>4910.249999999999</v>
      </c>
      <c r="G22" s="307">
        <f t="shared" si="1"/>
        <v>7090.630000000001</v>
      </c>
      <c r="H22" s="307">
        <f t="shared" si="1"/>
        <v>2697.4</v>
      </c>
      <c r="I22" s="307">
        <f t="shared" si="1"/>
        <v>106.68999999999998</v>
      </c>
      <c r="J22" s="307">
        <f t="shared" si="1"/>
        <v>1328.3899999999999</v>
      </c>
      <c r="K22" s="308">
        <f t="shared" si="1"/>
        <v>16133.359999999999</v>
      </c>
      <c r="L22" s="206"/>
    </row>
    <row r="23" spans="5:11" ht="12.75">
      <c r="E23" s="300"/>
      <c r="F23" s="299"/>
      <c r="G23" s="299"/>
      <c r="H23" s="299"/>
      <c r="I23" s="299"/>
      <c r="J23" s="299"/>
      <c r="K23" s="296"/>
    </row>
  </sheetData>
  <sheetProtection/>
  <printOptions/>
  <pageMargins left="0.7086614173228347" right="0.31496062992125984" top="0.7480314960629921" bottom="0.7480314960629921" header="0.31496062992125984" footer="0.31496062992125984"/>
  <pageSetup horizontalDpi="600" verticalDpi="600" orientation="landscape" paperSize="9" r:id="rId1"/>
  <headerFooter alignWithMargins="0">
    <oddHeader>&amp;C1</oddHeader>
  </headerFooter>
</worksheet>
</file>

<file path=xl/worksheets/sheet5.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
      <selection activeCell="I19" sqref="I19"/>
    </sheetView>
  </sheetViews>
  <sheetFormatPr defaultColWidth="9.140625" defaultRowHeight="15"/>
  <cols>
    <col min="2" max="2" width="27.57421875" style="0" customWidth="1"/>
    <col min="3" max="3" width="12.421875" style="0" customWidth="1"/>
    <col min="4" max="4" width="13.57421875" style="0" customWidth="1"/>
    <col min="5" max="5" width="10.00390625" style="0" customWidth="1"/>
    <col min="6" max="6" width="47.421875" style="167" customWidth="1"/>
  </cols>
  <sheetData>
    <row r="1" spans="1:6" ht="20.25" customHeight="1">
      <c r="A1" s="356" t="s">
        <v>261</v>
      </c>
      <c r="B1" s="356"/>
      <c r="C1" s="356"/>
      <c r="D1" s="356"/>
      <c r="E1" s="356"/>
      <c r="F1" s="356"/>
    </row>
    <row r="2" spans="1:6" ht="15">
      <c r="A2" s="357" t="s">
        <v>327</v>
      </c>
      <c r="B2" s="357"/>
      <c r="C2" s="358"/>
      <c r="D2" s="358"/>
      <c r="E2" s="358"/>
      <c r="F2" s="358"/>
    </row>
    <row r="3" spans="1:6" ht="15">
      <c r="A3" s="322"/>
      <c r="B3" s="322"/>
      <c r="C3" s="358"/>
      <c r="D3" s="358"/>
      <c r="E3" s="358"/>
      <c r="F3" s="358"/>
    </row>
    <row r="4" spans="1:6" ht="33" customHeight="1">
      <c r="A4" s="149"/>
      <c r="B4" s="359" t="s">
        <v>80</v>
      </c>
      <c r="C4" s="359"/>
      <c r="D4" s="359"/>
      <c r="E4" s="359"/>
      <c r="F4" s="359"/>
    </row>
    <row r="5" spans="1:6" ht="15">
      <c r="A5" s="322"/>
      <c r="B5" s="322"/>
      <c r="C5" s="150"/>
      <c r="D5" s="150"/>
      <c r="E5" s="150"/>
      <c r="F5" s="151"/>
    </row>
    <row r="6" spans="1:6" ht="15">
      <c r="A6" s="322"/>
      <c r="B6" s="322"/>
      <c r="C6" s="150"/>
      <c r="D6" s="150"/>
      <c r="E6" s="150"/>
      <c r="F6" s="151"/>
    </row>
    <row r="7" spans="1:6" ht="38.25">
      <c r="A7" s="152" t="s">
        <v>9</v>
      </c>
      <c r="B7" s="152" t="s">
        <v>81</v>
      </c>
      <c r="C7" s="153" t="s">
        <v>276</v>
      </c>
      <c r="D7" s="153" t="s">
        <v>277</v>
      </c>
      <c r="E7" s="154" t="s">
        <v>235</v>
      </c>
      <c r="F7" s="155" t="s">
        <v>82</v>
      </c>
    </row>
    <row r="8" spans="1:6" ht="15">
      <c r="A8" s="156"/>
      <c r="B8" s="156">
        <v>1</v>
      </c>
      <c r="C8" s="157">
        <v>2</v>
      </c>
      <c r="D8" s="157">
        <v>3</v>
      </c>
      <c r="E8" s="157">
        <v>4</v>
      </c>
      <c r="F8" s="157">
        <v>5</v>
      </c>
    </row>
    <row r="9" spans="1:6" ht="118.5" customHeight="1">
      <c r="A9" s="239"/>
      <c r="B9" s="158" t="s">
        <v>236</v>
      </c>
      <c r="C9" s="159" t="s">
        <v>75</v>
      </c>
      <c r="D9" s="159" t="s">
        <v>75</v>
      </c>
      <c r="E9" s="159" t="s">
        <v>75</v>
      </c>
      <c r="F9" s="160" t="s">
        <v>75</v>
      </c>
    </row>
    <row r="10" spans="1:6" ht="15">
      <c r="A10" s="239"/>
      <c r="B10" s="239" t="s">
        <v>83</v>
      </c>
      <c r="C10" s="159" t="s">
        <v>75</v>
      </c>
      <c r="D10" s="159" t="s">
        <v>75</v>
      </c>
      <c r="E10" s="159" t="s">
        <v>75</v>
      </c>
      <c r="F10" s="160" t="s">
        <v>75</v>
      </c>
    </row>
    <row r="11" spans="1:6" ht="75">
      <c r="A11" s="239" t="s">
        <v>54</v>
      </c>
      <c r="B11" s="239" t="s">
        <v>237</v>
      </c>
      <c r="C11" s="241">
        <f>197+58</f>
        <v>255</v>
      </c>
      <c r="D11" s="241">
        <v>0</v>
      </c>
      <c r="E11" s="242">
        <f aca="true" t="shared" si="0" ref="E11:E28">D11*100/C11</f>
        <v>0</v>
      </c>
      <c r="F11" s="162"/>
    </row>
    <row r="12" spans="1:6" ht="30">
      <c r="A12" s="239" t="s">
        <v>55</v>
      </c>
      <c r="B12" s="239" t="s">
        <v>238</v>
      </c>
      <c r="C12" s="241">
        <f>511+1682+481+198+39</f>
        <v>2911</v>
      </c>
      <c r="D12" s="241">
        <f>551+1686+494+443+42</f>
        <v>3216</v>
      </c>
      <c r="E12" s="242">
        <f t="shared" si="0"/>
        <v>110.4774991411886</v>
      </c>
      <c r="F12" s="162"/>
    </row>
    <row r="13" spans="1:6" ht="45">
      <c r="A13" s="239" t="s">
        <v>239</v>
      </c>
      <c r="B13" s="239" t="s">
        <v>240</v>
      </c>
      <c r="C13" s="241">
        <f>C14+C15</f>
        <v>24869</v>
      </c>
      <c r="D13" s="241">
        <f>D14+D15</f>
        <v>25067</v>
      </c>
      <c r="E13" s="242">
        <f t="shared" si="0"/>
        <v>100.79617194097068</v>
      </c>
      <c r="F13" s="162"/>
    </row>
    <row r="14" spans="1:6" ht="30">
      <c r="A14" s="239" t="s">
        <v>241</v>
      </c>
      <c r="B14" s="243" t="s">
        <v>328</v>
      </c>
      <c r="C14" s="241">
        <f>24000+40</f>
        <v>24040</v>
      </c>
      <c r="D14" s="241">
        <f>24426+35</f>
        <v>24461</v>
      </c>
      <c r="E14" s="242">
        <f t="shared" si="0"/>
        <v>101.75124792013311</v>
      </c>
      <c r="F14" s="162"/>
    </row>
    <row r="15" spans="1:6" ht="15">
      <c r="A15" s="240" t="s">
        <v>242</v>
      </c>
      <c r="B15" s="239" t="s">
        <v>243</v>
      </c>
      <c r="C15" s="241">
        <f>C16+C17</f>
        <v>829</v>
      </c>
      <c r="D15" s="241">
        <f>D16+D17</f>
        <v>606</v>
      </c>
      <c r="E15" s="242">
        <f t="shared" si="0"/>
        <v>73.10012062726176</v>
      </c>
      <c r="F15" s="162"/>
    </row>
    <row r="16" spans="1:6" ht="15">
      <c r="A16" s="239"/>
      <c r="B16" s="239" t="s">
        <v>244</v>
      </c>
      <c r="C16" s="241">
        <f>58+64+320+1+4</f>
        <v>447</v>
      </c>
      <c r="D16" s="241">
        <f>58+64+286+10+4</f>
        <v>422</v>
      </c>
      <c r="E16" s="242">
        <f t="shared" si="0"/>
        <v>94.40715883668904</v>
      </c>
      <c r="F16" s="162"/>
    </row>
    <row r="17" spans="1:6" ht="135">
      <c r="A17" s="239"/>
      <c r="B17" s="239" t="s">
        <v>245</v>
      </c>
      <c r="C17" s="241">
        <f>340+40+2</f>
        <v>382</v>
      </c>
      <c r="D17" s="241">
        <f>145+39+0</f>
        <v>184</v>
      </c>
      <c r="E17" s="323">
        <f t="shared" si="0"/>
        <v>48.167539267015705</v>
      </c>
      <c r="F17" s="324" t="s">
        <v>345</v>
      </c>
    </row>
    <row r="18" spans="1:6" ht="75">
      <c r="A18" s="239" t="s">
        <v>246</v>
      </c>
      <c r="B18" s="239" t="s">
        <v>329</v>
      </c>
      <c r="C18" s="241">
        <v>16</v>
      </c>
      <c r="D18" s="241">
        <v>19</v>
      </c>
      <c r="E18" s="242">
        <f t="shared" si="0"/>
        <v>118.75</v>
      </c>
      <c r="F18" s="360" t="s">
        <v>351</v>
      </c>
    </row>
    <row r="19" spans="1:6" ht="90">
      <c r="A19" s="239" t="s">
        <v>248</v>
      </c>
      <c r="B19" s="239" t="s">
        <v>330</v>
      </c>
      <c r="C19" s="241">
        <v>18</v>
      </c>
      <c r="D19" s="241">
        <v>63</v>
      </c>
      <c r="E19" s="242">
        <f t="shared" si="0"/>
        <v>350</v>
      </c>
      <c r="F19" s="361"/>
    </row>
    <row r="20" spans="1:6" ht="105">
      <c r="A20" s="239" t="s">
        <v>250</v>
      </c>
      <c r="B20" s="239" t="s">
        <v>331</v>
      </c>
      <c r="C20" s="241">
        <f>2+5+1</f>
        <v>8</v>
      </c>
      <c r="D20" s="241">
        <v>1</v>
      </c>
      <c r="E20" s="323">
        <f t="shared" si="0"/>
        <v>12.5</v>
      </c>
      <c r="F20" s="324" t="s">
        <v>346</v>
      </c>
    </row>
    <row r="21" spans="1:6" ht="45">
      <c r="A21" s="239" t="s">
        <v>252</v>
      </c>
      <c r="B21" s="239" t="s">
        <v>247</v>
      </c>
      <c r="C21" s="241">
        <f>94+46</f>
        <v>140</v>
      </c>
      <c r="D21" s="241">
        <f>84+41</f>
        <v>125</v>
      </c>
      <c r="E21" s="242">
        <f t="shared" si="0"/>
        <v>89.28571428571429</v>
      </c>
      <c r="F21" s="162"/>
    </row>
    <row r="22" spans="1:6" ht="30">
      <c r="A22" s="239" t="s">
        <v>253</v>
      </c>
      <c r="B22" s="239" t="s">
        <v>249</v>
      </c>
      <c r="C22" s="241">
        <f>5018+130</f>
        <v>5148</v>
      </c>
      <c r="D22" s="241">
        <f>5073+145</f>
        <v>5218</v>
      </c>
      <c r="E22" s="242">
        <f t="shared" si="0"/>
        <v>101.35975135975136</v>
      </c>
      <c r="F22" s="162"/>
    </row>
    <row r="23" spans="1:6" ht="120">
      <c r="A23" s="239" t="s">
        <v>256</v>
      </c>
      <c r="B23" s="239" t="s">
        <v>251</v>
      </c>
      <c r="C23" s="241">
        <v>1009</v>
      </c>
      <c r="D23" s="241">
        <v>2006</v>
      </c>
      <c r="E23" s="323">
        <f t="shared" si="0"/>
        <v>198.81070366699703</v>
      </c>
      <c r="F23" s="325" t="s">
        <v>347</v>
      </c>
    </row>
    <row r="24" spans="1:10" ht="65.25" customHeight="1">
      <c r="A24" s="239" t="s">
        <v>286</v>
      </c>
      <c r="B24" s="239" t="s">
        <v>295</v>
      </c>
      <c r="C24" s="241">
        <f>1100+10</f>
        <v>1110</v>
      </c>
      <c r="D24" s="241">
        <f>1191+9</f>
        <v>1200</v>
      </c>
      <c r="E24" s="242">
        <f t="shared" si="0"/>
        <v>108.10810810810811</v>
      </c>
      <c r="F24" s="163"/>
      <c r="J24" t="s">
        <v>255</v>
      </c>
    </row>
    <row r="25" spans="1:6" ht="60">
      <c r="A25" s="239" t="s">
        <v>332</v>
      </c>
      <c r="B25" s="239" t="s">
        <v>254</v>
      </c>
      <c r="C25" s="241">
        <f>84+23+2+20+7</f>
        <v>136</v>
      </c>
      <c r="D25" s="241">
        <f>119+27+3+0+5+0+0</f>
        <v>154</v>
      </c>
      <c r="E25" s="242">
        <f t="shared" si="0"/>
        <v>113.23529411764706</v>
      </c>
      <c r="F25" s="162"/>
    </row>
    <row r="26" spans="1:6" ht="90">
      <c r="A26" s="239" t="s">
        <v>333</v>
      </c>
      <c r="B26" s="239" t="s">
        <v>257</v>
      </c>
      <c r="C26" s="241">
        <f>2250+225+15+0</f>
        <v>2490</v>
      </c>
      <c r="D26" s="241">
        <f>2547+241+13+16</f>
        <v>2817</v>
      </c>
      <c r="E26" s="242">
        <f t="shared" si="0"/>
        <v>113.13253012048193</v>
      </c>
      <c r="F26" s="162"/>
    </row>
    <row r="27" spans="1:6" ht="135.75" thickBot="1">
      <c r="A27" s="239" t="s">
        <v>334</v>
      </c>
      <c r="B27" s="239" t="s">
        <v>287</v>
      </c>
      <c r="C27" s="241">
        <v>250</v>
      </c>
      <c r="D27" s="241">
        <v>665</v>
      </c>
      <c r="E27" s="323">
        <f t="shared" si="0"/>
        <v>266</v>
      </c>
      <c r="F27" s="326" t="s">
        <v>348</v>
      </c>
    </row>
    <row r="28" spans="1:6" ht="90.75" thickBot="1">
      <c r="A28" s="239" t="s">
        <v>335</v>
      </c>
      <c r="B28" s="239" t="s">
        <v>336</v>
      </c>
      <c r="C28" s="241">
        <v>60</v>
      </c>
      <c r="D28" s="241">
        <v>70</v>
      </c>
      <c r="E28" s="323">
        <f t="shared" si="0"/>
        <v>116.66666666666667</v>
      </c>
      <c r="F28" s="327" t="s">
        <v>349</v>
      </c>
    </row>
    <row r="29" spans="1:6" ht="15">
      <c r="A29" s="239"/>
      <c r="B29" s="239"/>
      <c r="C29" s="161"/>
      <c r="D29" s="161"/>
      <c r="E29" s="161"/>
      <c r="F29" s="162"/>
    </row>
    <row r="30" spans="1:6" ht="15">
      <c r="A30" s="164" t="s">
        <v>11</v>
      </c>
      <c r="B30" s="164" t="s">
        <v>81</v>
      </c>
      <c r="C30" s="165"/>
      <c r="D30" s="190"/>
      <c r="E30" s="165"/>
      <c r="F30" s="166" t="s">
        <v>75</v>
      </c>
    </row>
    <row r="31" spans="1:6" ht="245.25" customHeight="1">
      <c r="A31" s="239"/>
      <c r="B31" s="158" t="s">
        <v>258</v>
      </c>
      <c r="C31" s="161"/>
      <c r="D31" s="161"/>
      <c r="E31" s="161"/>
      <c r="F31" s="162" t="s">
        <v>75</v>
      </c>
    </row>
    <row r="32" spans="1:6" ht="15">
      <c r="A32" s="239"/>
      <c r="B32" s="239" t="s">
        <v>83</v>
      </c>
      <c r="C32" s="161"/>
      <c r="D32" s="161"/>
      <c r="E32" s="161"/>
      <c r="F32" s="162"/>
    </row>
    <row r="33" spans="1:6" ht="45.75" customHeight="1">
      <c r="A33" s="239" t="s">
        <v>84</v>
      </c>
      <c r="B33" s="239" t="s">
        <v>259</v>
      </c>
      <c r="C33" s="194">
        <f>9500/4</f>
        <v>2375</v>
      </c>
      <c r="D33" s="170">
        <v>507</v>
      </c>
      <c r="E33" s="242">
        <f>D33*100/C33</f>
        <v>21.347368421052632</v>
      </c>
      <c r="F33" s="239"/>
    </row>
    <row r="34" spans="1:6" ht="31.5" customHeight="1">
      <c r="A34" s="239" t="s">
        <v>57</v>
      </c>
      <c r="B34" s="239" t="s">
        <v>279</v>
      </c>
      <c r="C34" s="313">
        <f>20000000</f>
        <v>20000000</v>
      </c>
      <c r="D34" s="236">
        <v>17687743</v>
      </c>
      <c r="E34" s="242">
        <f>D34*100/C34</f>
        <v>88.438715</v>
      </c>
      <c r="F34" s="257"/>
    </row>
    <row r="35" spans="1:6" ht="103.5" customHeight="1">
      <c r="A35" s="239" t="s">
        <v>260</v>
      </c>
      <c r="B35" s="239" t="s">
        <v>274</v>
      </c>
      <c r="C35" s="194">
        <v>5</v>
      </c>
      <c r="D35" s="170">
        <v>5</v>
      </c>
      <c r="E35" s="242">
        <f>D35*100/C35</f>
        <v>100</v>
      </c>
      <c r="F35" s="239"/>
    </row>
    <row r="36" spans="1:6" ht="90.75" customHeight="1">
      <c r="A36" s="239" t="s">
        <v>288</v>
      </c>
      <c r="B36" s="239" t="s">
        <v>289</v>
      </c>
      <c r="C36" s="234">
        <f>1700/4</f>
        <v>425</v>
      </c>
      <c r="D36" s="235">
        <v>566</v>
      </c>
      <c r="E36" s="323">
        <f>D36*100/C36</f>
        <v>133.1764705882353</v>
      </c>
      <c r="F36" s="328" t="s">
        <v>350</v>
      </c>
    </row>
    <row r="37" spans="1:6" ht="15">
      <c r="A37" s="239"/>
      <c r="B37" s="239"/>
      <c r="C37" s="161"/>
      <c r="D37" s="161"/>
      <c r="E37" s="161"/>
      <c r="F37" s="162"/>
    </row>
    <row r="38" spans="1:6" ht="15">
      <c r="A38" s="322"/>
      <c r="B38" s="322"/>
      <c r="C38" s="150"/>
      <c r="D38" s="150"/>
      <c r="E38" s="150"/>
      <c r="F38" s="151"/>
    </row>
    <row r="39" spans="1:6" ht="18" customHeight="1">
      <c r="A39" s="355"/>
      <c r="B39" s="355"/>
      <c r="C39" s="355"/>
      <c r="D39" s="355"/>
      <c r="E39" s="355"/>
      <c r="F39" s="355"/>
    </row>
    <row r="40" spans="1:6" ht="15">
      <c r="A40" s="322"/>
      <c r="B40" s="322"/>
      <c r="C40" s="150"/>
      <c r="D40" s="150"/>
      <c r="E40" s="150"/>
      <c r="F40" s="151"/>
    </row>
    <row r="41" spans="1:6" ht="15">
      <c r="A41" s="322"/>
      <c r="B41" s="322"/>
      <c r="C41" s="150"/>
      <c r="D41" s="150"/>
      <c r="E41" s="150"/>
      <c r="F41" s="151"/>
    </row>
  </sheetData>
  <sheetProtection/>
  <mergeCells count="6">
    <mergeCell ref="A39:F39"/>
    <mergeCell ref="A1:F1"/>
    <mergeCell ref="A2:B2"/>
    <mergeCell ref="C2:F3"/>
    <mergeCell ref="B4:F4"/>
    <mergeCell ref="F18:F1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2019-04-29T12:58:40Z</cp:lastPrinted>
  <dcterms:created xsi:type="dcterms:W3CDTF">2011-01-24T19:50:56Z</dcterms:created>
  <dcterms:modified xsi:type="dcterms:W3CDTF">2019-07-22T11:30:21Z</dcterms:modified>
  <cp:category/>
  <cp:version/>
  <cp:contentType/>
  <cp:contentStatus/>
</cp:coreProperties>
</file>